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2"/>
  </bookViews>
  <sheets>
    <sheet name="BD_Paim" sheetId="1" state="hidden" r:id="rId2"/>
    <sheet name="Base Apoio" sheetId="2" state="visible" r:id="rId3"/>
    <sheet name="Posto de Trabalho" sheetId="3" state="visible" r:id="rId4"/>
  </sheets>
  <definedNames>
    <definedName function="false" hidden="false" localSheetId="2" name="_xlnm.Print_Area" vbProcedure="false">'Posto de Trabalho'!$A$2:$H$183</definedName>
    <definedName function="false" hidden="true" localSheetId="2" name="_xlnm._FilterDatabase" vbProcedure="false">'Posto de Trabalho'!$A$1:$I$183</definedName>
    <definedName function="false" hidden="false" name="dias_trab_not" vbProcedure="false">BD_Paim!$E$13:$E$15</definedName>
    <definedName function="false" hidden="false" name="familias_equipamentos" vbProcedure="false">'base apoio'!#ref!</definedName>
    <definedName function="false" hidden="false" name="materiais" vbProcedure="false">BD_Paim!$H$13:$H$19</definedName>
    <definedName function="false" hidden="false" name="percentuais" vbProcedure="false">BD_Paim!$D$13:$D$15</definedName>
    <definedName function="false" hidden="false" name="regime_tributario" vbProcedure="false">BD_Paim!$B$13:$B$15</definedName>
    <definedName function="false" hidden="false" name="Sim_não" vbProcedure="false">BD_Paim!$B$3:$B$4</definedName>
    <definedName function="false" hidden="false" name="tributaçao" vbProcedure="false">'Base Apoio'!$F$35:$H$35</definedName>
    <definedName function="false" hidden="false" name="Tributação" vbProcedure="false">#REF!</definedName>
    <definedName function="false" hidden="false" name="Unidades_medida" vbProcedure="false">BD_Paim!$F$13:$F$31</definedName>
    <definedName function="false" hidden="false" localSheetId="2" name="_xlnm.Print_Area" vbProcedure="false">'Posto de Trabalho'!$A$2:$H$183</definedName>
    <definedName function="false" hidden="false" localSheetId="2" name="_xlnm._FilterDatabase" vbProcedure="false">'Posto de Trabalho'!$A$1:$I$183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<sst xmlns="http://schemas.openxmlformats.org/spreadsheetml/2006/main" count="450" uniqueCount="257">
  <si>
    <t xml:space="preserve">Sim</t>
  </si>
  <si>
    <t xml:space="preserve">Não</t>
  </si>
  <si>
    <t xml:space="preserve">Dias de trab. Noturno</t>
  </si>
  <si>
    <t xml:space="preserve">Unidades de medidas PPU Contratação</t>
  </si>
  <si>
    <t xml:space="preserve">Materiais</t>
  </si>
  <si>
    <t xml:space="preserve">Lucro Real</t>
  </si>
  <si>
    <t xml:space="preserve">15 d</t>
  </si>
  <si>
    <t xml:space="preserve">Caixa </t>
  </si>
  <si>
    <t xml:space="preserve">Unidade</t>
  </si>
  <si>
    <t xml:space="preserve">Lucro Presumido</t>
  </si>
  <si>
    <t xml:space="preserve">22 d</t>
  </si>
  <si>
    <t xml:space="preserve">Diárias </t>
  </si>
  <si>
    <t xml:space="preserve">Litro</t>
  </si>
  <si>
    <t xml:space="preserve">Simples Nacional</t>
  </si>
  <si>
    <t xml:space="preserve">21,75 d</t>
  </si>
  <si>
    <t xml:space="preserve">Fardo</t>
  </si>
  <si>
    <t xml:space="preserve">Galão </t>
  </si>
  <si>
    <t xml:space="preserve">Galão</t>
  </si>
  <si>
    <t xml:space="preserve">Horas </t>
  </si>
  <si>
    <t xml:space="preserve">Lata</t>
  </si>
  <si>
    <t xml:space="preserve">Kg</t>
  </si>
  <si>
    <t xml:space="preserve">Pacote</t>
  </si>
  <si>
    <t xml:space="preserve">Km rodado </t>
  </si>
  <si>
    <t xml:space="preserve">Caixa</t>
  </si>
  <si>
    <t xml:space="preserve">Lata </t>
  </si>
  <si>
    <t xml:space="preserve">Litros</t>
  </si>
  <si>
    <t xml:space="preserve">Mês</t>
  </si>
  <si>
    <t xml:space="preserve">metros²</t>
  </si>
  <si>
    <t xml:space="preserve">Peça</t>
  </si>
  <si>
    <t xml:space="preserve">Saco</t>
  </si>
  <si>
    <t xml:space="preserve">Semana</t>
  </si>
  <si>
    <t xml:space="preserve">Tonelada </t>
  </si>
  <si>
    <t xml:space="preserve">Unidade </t>
  </si>
  <si>
    <t xml:space="preserve">Verba </t>
  </si>
  <si>
    <t xml:space="preserve">Viagem</t>
  </si>
  <si>
    <t xml:space="preserve">BASE DE APOIO</t>
  </si>
  <si>
    <t xml:space="preserve">ENCARGOS SOCIAIS  E TRABALHISTAS </t>
  </si>
  <si>
    <t xml:space="preserve">Módulo 2 - Encargos e Benefícios Anuais, Mensais e Diários</t>
  </si>
  <si>
    <t xml:space="preserve">Submódulo 2.1 - 13º (décimo terceiro) Salário, Férias e Adicional de Férias</t>
  </si>
  <si>
    <t xml:space="preserve">A</t>
  </si>
  <si>
    <t xml:space="preserve">13º ( décimo terceiro salário)</t>
  </si>
  <si>
    <t xml:space="preserve">B</t>
  </si>
  <si>
    <t xml:space="preserve">Férias e Adicional de Férias</t>
  </si>
  <si>
    <t xml:space="preserve">C</t>
  </si>
  <si>
    <t xml:space="preserve">Incidência dos encargos previstos no Submódulo 2.2 sobre 13º salário e Férias</t>
  </si>
  <si>
    <t xml:space="preserve">Total</t>
  </si>
  <si>
    <t xml:space="preserve">Submódulo 2.2 - Encargos Previdenciários (GPS) e FGTS </t>
  </si>
  <si>
    <t xml:space="preserve">INSS ( art 22, inc I Lei 8.212/91)</t>
  </si>
  <si>
    <t xml:space="preserve">SESI OU SESC (art 30 Lei 8.036/90)</t>
  </si>
  <si>
    <t xml:space="preserve">SENAI OU SENAC (art  30 Dec Lei  2.318/86) </t>
  </si>
  <si>
    <t xml:space="preserve">D</t>
  </si>
  <si>
    <t xml:space="preserve">INCRA (art 1 e 2 Decr Lei 1146/70)</t>
  </si>
  <si>
    <t xml:space="preserve">E</t>
  </si>
  <si>
    <t xml:space="preserve">Salário educação (art. 15, da Lei nº 9.424/96; do art. 2º do Decr 3.142/99; e art. 212, § 5º da CF)</t>
  </si>
  <si>
    <t xml:space="preserve">F</t>
  </si>
  <si>
    <t xml:space="preserve">FGTS (art 15 Lei nº 8.030/90)</t>
  </si>
  <si>
    <t xml:space="preserve">G</t>
  </si>
  <si>
    <t xml:space="preserve">RAT (Art. 22, inc. II, Lei 8212/91 e art 10 L 10.666/03) </t>
  </si>
  <si>
    <t xml:space="preserve">FAP</t>
  </si>
  <si>
    <t xml:space="preserve">H</t>
  </si>
  <si>
    <t xml:space="preserve">SEBRAE ( lei 8029/90)</t>
  </si>
  <si>
    <t xml:space="preserve">Módulo 3 - Provisão para Rescisão</t>
  </si>
  <si>
    <t xml:space="preserve">Provisão para rescisão</t>
  </si>
  <si>
    <t xml:space="preserve">Aviso prévio indenizado</t>
  </si>
  <si>
    <t xml:space="preserve">Nº de dias</t>
  </si>
  <si>
    <t xml:space="preserve">Percentual de ocorrência anual</t>
  </si>
  <si>
    <t xml:space="preserve">Incidência do FGTS sobre Aviso Prévio indenizado</t>
  </si>
  <si>
    <t xml:space="preserve">Incidência da Multa  s/ FGTS incidente no API</t>
  </si>
  <si>
    <t xml:space="preserve">Aviso prévio trabalhado </t>
  </si>
  <si>
    <t xml:space="preserve">Incidência dos encargos do submódulo 2.2 sobre item D </t>
  </si>
  <si>
    <t xml:space="preserve">Multa sobre FGTS incidente na dem. s/ justa causa </t>
  </si>
  <si>
    <t xml:space="preserve">Módulo 4 - Custo de Reposição do Profissional Ausente</t>
  </si>
  <si>
    <t xml:space="preserve">4.5</t>
  </si>
  <si>
    <t xml:space="preserve">Submódulo 4.1 - Substituto nas Ausências Legais</t>
  </si>
  <si>
    <t xml:space="preserve">Substituto na cobertura de Férias </t>
  </si>
  <si>
    <t xml:space="preserve">Substituto na cobertura das  ausência por doença</t>
  </si>
  <si>
    <t xml:space="preserve">Dias de ocorrência por ano</t>
  </si>
  <si>
    <t xml:space="preserve">Substituto na cobertura de Licença paternidade</t>
  </si>
  <si>
    <t xml:space="preserve">Substituto na cobertura das ausências legais</t>
  </si>
  <si>
    <t xml:space="preserve">Substituto na cobertura nas ausência por acidente de trabalho</t>
  </si>
  <si>
    <t xml:space="preserve">dias afastamento </t>
  </si>
  <si>
    <t xml:space="preserve">Substituto na cobertura de Afastamento Maternidade</t>
  </si>
  <si>
    <t xml:space="preserve">Incidência dos encargos do submódulo 2.2 sobre o custo de reposição do profissional ausente</t>
  </si>
  <si>
    <t xml:space="preserve">TRIBUTOS DEVIDOS  -9.RESUMO  CT </t>
  </si>
  <si>
    <t xml:space="preserve">COFINS </t>
  </si>
  <si>
    <t xml:space="preserve">PIS </t>
  </si>
  <si>
    <t xml:space="preserve">ISS </t>
  </si>
  <si>
    <t xml:space="preserve">TOTAL </t>
  </si>
  <si>
    <t xml:space="preserve"> PLANILHA DE CUSTOS E FORMAÇÃO DO PREÇO </t>
  </si>
  <si>
    <t xml:space="preserve">MODELO PARA LICITANTES</t>
  </si>
  <si>
    <t xml:space="preserve">TRIBUNAL REGIONAL ELEITORAL DA PARAÍBA                                                                                               </t>
  </si>
  <si>
    <t xml:space="preserve">Orientações para impressão:</t>
  </si>
  <si>
    <t xml:space="preserve">PROCESSO SEI Nº 00016543-16.2020.6.15.8000</t>
  </si>
  <si>
    <t xml:space="preserve">Dia ____/______/_______ às _____:______horas</t>
  </si>
  <si>
    <r>
      <rPr>
        <b val="true"/>
        <sz val="11"/>
        <rFont val="Calibri"/>
        <family val="2"/>
        <charset val="1"/>
      </rPr>
      <t xml:space="preserve">Prezado usuário,
- A área de impressão já está configurada, inicia na linha 2, entre as colunas "A e H".
- Após preencher todas as informações, basta selecionar as linhas com "Conteúdo OK" na coluna "I" </t>
    </r>
    <r>
      <rPr>
        <b val="true"/>
        <sz val="11"/>
        <color rgb="FFFF0000"/>
        <rFont val="Calibri"/>
        <family val="2"/>
        <charset val="1"/>
      </rPr>
      <t xml:space="preserve">(campo colorido em vermelho)</t>
    </r>
    <r>
      <rPr>
        <b val="true"/>
        <sz val="11"/>
        <rFont val="Calibri"/>
        <family val="2"/>
        <charset val="1"/>
      </rPr>
      <t xml:space="preserve">, e pressionar "Ctrl + P" que será visualizada a impressão.
- Todas as páginas estão numeradas.</t>
    </r>
  </si>
  <si>
    <t xml:space="preserve">OBJETO DA LICITAÇÃO:</t>
  </si>
  <si>
    <t xml:space="preserve">SERVIÇOS DE VIGILÂNCIA ARMADA E DESARMADA A SEREM EXECUTADOS EM UNIDADES DA JUSTIÇA ELEITORAL EM JOÃO PESSOA</t>
  </si>
  <si>
    <t xml:space="preserve">Data apresentação Proposta:</t>
  </si>
  <si>
    <t xml:space="preserve">______/________/________</t>
  </si>
  <si>
    <t xml:space="preserve">Prazo do contrato:</t>
  </si>
  <si>
    <t xml:space="preserve">12 MESES</t>
  </si>
  <si>
    <t xml:space="preserve">Regime Tributário da Empresa: </t>
  </si>
  <si>
    <t xml:space="preserve">Se optante pelo simples nacional, preencher, faturamento acumulado dos últimos 12 meses anteriores a proposta:</t>
  </si>
  <si>
    <t xml:space="preserve">IDENTIFICAÇÃO DO SERVIÇO</t>
  </si>
  <si>
    <t xml:space="preserve">Tipo de Serviço</t>
  </si>
  <si>
    <t xml:space="preserve">Quantidade de trabalhadores por posto</t>
  </si>
  <si>
    <t xml:space="preserve">Quantidade total a contratar </t>
  </si>
  <si>
    <t xml:space="preserve">DISCRIMINAÇÃO DOS SERVIÇOS - DADOS REFERENTES À CONTRATAÇÃO</t>
  </si>
  <si>
    <t xml:space="preserve">Especificação do tipo  de Serviço (mesmo serviço com características distintas relativas ao posto)</t>
  </si>
  <si>
    <t xml:space="preserve">Categoria profissional (vinculada a execução do contrato) </t>
  </si>
  <si>
    <t xml:space="preserve">Classificação Brasileira de Ocupações (CBO) da categoria profissional</t>
  </si>
  <si>
    <t xml:space="preserve">Número de  Meses da execução contratual </t>
  </si>
  <si>
    <t xml:space="preserve">Sindicato representativo da categoria profissional e n° de registro no MTE</t>
  </si>
  <si>
    <t xml:space="preserve">Data base da categoria (DIA/MÊS/ANO)</t>
  </si>
  <si>
    <t xml:space="preserve">Valor do Piso normativo da Categoria</t>
  </si>
  <si>
    <t xml:space="preserve">Módulo 1: Composição da remuneração</t>
  </si>
  <si>
    <t xml:space="preserve">Composição da remuneração</t>
  </si>
  <si>
    <t xml:space="preserve">Valor (R$) por posto</t>
  </si>
  <si>
    <t xml:space="preserve">Valor (R$) total</t>
  </si>
  <si>
    <t xml:space="preserve">É preciso escolher uma opção entre Periculosidade e Insalubridade!</t>
  </si>
  <si>
    <t xml:space="preserve">Salário base mensal </t>
  </si>
  <si>
    <t xml:space="preserve">N/A</t>
  </si>
  <si>
    <t xml:space="preserve">Periculosidade (30%)</t>
  </si>
  <si>
    <t xml:space="preserve">Insalubridade (10%, 20%, 40%)</t>
  </si>
  <si>
    <t xml:space="preserve">Gratificação de Função   </t>
  </si>
  <si>
    <r>
      <rPr>
        <sz val="10"/>
        <color rgb="FF000000"/>
        <rFont val="Calibri"/>
        <family val="2"/>
        <charset val="1"/>
      </rPr>
      <t xml:space="preserve">Adicional Noturno -</t>
    </r>
    <r>
      <rPr>
        <sz val="10"/>
        <color rgb="FFFF0000"/>
        <rFont val="Calibri"/>
        <family val="2"/>
        <charset val="1"/>
      </rPr>
      <t xml:space="preserve">Caso seja SIM ,  inserir % adicional</t>
    </r>
  </si>
  <si>
    <t xml:space="preserve">D.1</t>
  </si>
  <si>
    <t xml:space="preserve">Número de Horas Noturnas laboradas por dia por colaborador </t>
  </si>
  <si>
    <t xml:space="preserve">D.2</t>
  </si>
  <si>
    <t xml:space="preserve">Número de Dias laborados à noite no mês</t>
  </si>
  <si>
    <t xml:space="preserve">Redução da hora Noturna </t>
  </si>
  <si>
    <t xml:space="preserve">E.1</t>
  </si>
  <si>
    <t xml:space="preserve">Quantidade de Horas Not Reduzidas por mês </t>
  </si>
  <si>
    <t xml:space="preserve">E.2</t>
  </si>
  <si>
    <t xml:space="preserve">Valor Hora Not  Reduzida conforme CCT/ACT </t>
  </si>
  <si>
    <r>
      <rPr>
        <sz val="10"/>
        <color rgb="FF000000"/>
        <rFont val="Calibri"/>
        <family val="2"/>
        <charset val="1"/>
      </rPr>
      <t xml:space="preserve">Intervalo Intrajornada indenizado   -</t>
    </r>
    <r>
      <rPr>
        <sz val="10"/>
        <color rgb="FFFF0000"/>
        <rFont val="Calibri"/>
        <family val="2"/>
        <charset val="1"/>
      </rPr>
      <t xml:space="preserve">Inserir % adicional  </t>
    </r>
  </si>
  <si>
    <t xml:space="preserve">G.1</t>
  </si>
  <si>
    <t xml:space="preserve">Quantidade de Horas Extras intrajornada mensal </t>
  </si>
  <si>
    <t xml:space="preserve">Descanso Semanal Remunerado s/ Adic Not e H Not Reduz</t>
  </si>
  <si>
    <t xml:space="preserve">VERIFICAR DETERMINAÇÃO EM CCT</t>
  </si>
  <si>
    <t xml:space="preserve">I</t>
  </si>
  <si>
    <t xml:space="preserve">Descanso Semanal Remunerado s/ Horas Extras </t>
  </si>
  <si>
    <t xml:space="preserve">J</t>
  </si>
  <si>
    <t xml:space="preserve">Outro -Inserir </t>
  </si>
  <si>
    <t xml:space="preserve">k</t>
  </si>
  <si>
    <t xml:space="preserve">Total da Remuneração</t>
  </si>
  <si>
    <t xml:space="preserve">BASE DE CÁLCULO DO SUBMÓDULO 2.1 , 2.2, MOD 3 E 4 </t>
  </si>
  <si>
    <t xml:space="preserve">Percentual(%)</t>
  </si>
  <si>
    <t xml:space="preserve">Submódulo 2.2 - Encargos Previdenciários (GPS), Fundo de Garantia por Tempo de</t>
  </si>
  <si>
    <t xml:space="preserve">RAT (Art. 22, inc. II, Lei 8212/91 e art 10 L 10.666/03)  X  FAP</t>
  </si>
  <si>
    <t xml:space="preserve">Submódulo 2.3 - Benefícios Mensais e Diários.</t>
  </si>
  <si>
    <t xml:space="preserve">Transporte                                                  </t>
  </si>
  <si>
    <t xml:space="preserve">A.1</t>
  </si>
  <si>
    <t xml:space="preserve">Quantidade de postos de trabalho  que receberão VT </t>
  </si>
  <si>
    <t xml:space="preserve">A.2</t>
  </si>
  <si>
    <t xml:space="preserve">Valor da passagem do transporte coletivo no município de prestação dos serviços</t>
  </si>
  <si>
    <t xml:space="preserve">A.3</t>
  </si>
  <si>
    <t xml:space="preserve">Quantidade de passagens por dia por empregado</t>
  </si>
  <si>
    <t xml:space="preserve">A.4</t>
  </si>
  <si>
    <t xml:space="preserve">Quantidade de dias do mês de recebimento de passagens</t>
  </si>
  <si>
    <t xml:space="preserve">Auxílio-Refeição/Alimentação  </t>
  </si>
  <si>
    <t xml:space="preserve">B.1</t>
  </si>
  <si>
    <t xml:space="preserve">Valor do Auxílio-Alimentação  </t>
  </si>
  <si>
    <t xml:space="preserve">B.2</t>
  </si>
  <si>
    <t xml:space="preserve">Quantidade de dias do mês de recebimento de auxílio-alimentação</t>
  </si>
  <si>
    <t xml:space="preserve">B.3</t>
  </si>
  <si>
    <t xml:space="preserve">Participação do empregado no custo </t>
  </si>
  <si>
    <t xml:space="preserve">Assistência Médica e Familiar</t>
  </si>
  <si>
    <t xml:space="preserve">C.1</t>
  </si>
  <si>
    <t xml:space="preserve">Valor previsto em CCT/ACT </t>
  </si>
  <si>
    <t xml:space="preserve">C.2</t>
  </si>
  <si>
    <t xml:space="preserve">Participação do empregado no custo  (Se houver)</t>
  </si>
  <si>
    <t xml:space="preserve">Plano odontológico </t>
  </si>
  <si>
    <t xml:space="preserve">Participação do empregado no custo em %  (Se houver)</t>
  </si>
  <si>
    <t xml:space="preserve">Seguro de vida em grupo </t>
  </si>
  <si>
    <t xml:space="preserve">Auxílio-Funeral   </t>
  </si>
  <si>
    <t xml:space="preserve">Cesta Básica </t>
  </si>
  <si>
    <t xml:space="preserve">G.2</t>
  </si>
  <si>
    <t xml:space="preserve">Participação do empregado no custo      (Se houver)</t>
  </si>
  <si>
    <t xml:space="preserve">Auxílio Creche  (Inserido em despesas indiretas) </t>
  </si>
  <si>
    <t xml:space="preserve">Outros  (identificar)</t>
  </si>
  <si>
    <t xml:space="preserve">Quadro-Resumo do Módulo 2 - Encargos e Benefícios anuais, mensais e diários</t>
  </si>
  <si>
    <t xml:space="preserve">2.1</t>
  </si>
  <si>
    <t xml:space="preserve">13º (décimo terceiro) Salário, Férias e Adicional de Férias</t>
  </si>
  <si>
    <t xml:space="preserve">2.2</t>
  </si>
  <si>
    <t xml:space="preserve"> GPS, FGTS e outras contribuições</t>
  </si>
  <si>
    <t xml:space="preserve">2.3</t>
  </si>
  <si>
    <t xml:space="preserve">Benefícios Mensais e Diários</t>
  </si>
  <si>
    <t xml:space="preserve">Incidência da Multa s/ FGTS incidente no API</t>
  </si>
  <si>
    <t xml:space="preserve">Multa sobre FGTS  incidente s/ dem. s/ justa causa </t>
  </si>
  <si>
    <t xml:space="preserve">4.1</t>
  </si>
  <si>
    <t xml:space="preserve">Base de cálculo para o custo do profissional ausente (substituto): BCCPA = (Rem + 13º Ssal + Férias + 1/3)x Item Reposição . Conforme item 89 do Relatório do Acórdão TCU nº 1.753/2008 do Plenário e ourientações SEGES/MP </t>
  </si>
  <si>
    <t xml:space="preserve">Subtotal</t>
  </si>
  <si>
    <t xml:space="preserve">Incidência dos encargos do submódulo 2.2 sobre o custo de reposição do profissional ausente.</t>
  </si>
  <si>
    <t xml:space="preserve">Inclusão benefícios Mensais e Diários (menos VT+VA) conforme orientação SEGES/MP </t>
  </si>
  <si>
    <t xml:space="preserve">Nº de dias afastamento </t>
  </si>
  <si>
    <t xml:space="preserve">Inclusão custo M3 (Provisão para Rescisão) para substitutos </t>
  </si>
  <si>
    <t xml:space="preserve">Módulo 5 - Insumos Diversos </t>
  </si>
  <si>
    <t xml:space="preserve">Insumos Diversos -Conforme detalhamento abaixo</t>
  </si>
  <si>
    <t xml:space="preserve">Uniformes e EPIs </t>
  </si>
  <si>
    <t xml:space="preserve">Equipamentos e Insumos </t>
  </si>
  <si>
    <t xml:space="preserve">DETALHAMENTO ITEM A MOD 5- UNIFORMES E EPI </t>
  </si>
  <si>
    <t xml:space="preserve">#</t>
  </si>
  <si>
    <t xml:space="preserve">Especificação por Item</t>
  </si>
  <si>
    <t xml:space="preserve">Custo unitário médio</t>
  </si>
  <si>
    <t xml:space="preserve">Vida útil em meses </t>
  </si>
  <si>
    <t xml:space="preserve">Quantidade de itens  por período</t>
  </si>
  <si>
    <t xml:space="preserve">Custo mensal por posto</t>
  </si>
  <si>
    <t xml:space="preserve">Custo mensal Total</t>
  </si>
  <si>
    <t xml:space="preserve">Camisa Manga Curta </t>
  </si>
  <si>
    <t xml:space="preserve">Calça </t>
  </si>
  <si>
    <t xml:space="preserve">Cinto </t>
  </si>
  <si>
    <t xml:space="preserve">Coturno/Sapato </t>
  </si>
  <si>
    <t xml:space="preserve">Boné/Quepe com emblema (Cobertura)</t>
  </si>
  <si>
    <t xml:space="preserve">Capa de Chuva </t>
  </si>
  <si>
    <t xml:space="preserve">Crachá </t>
  </si>
  <si>
    <t xml:space="preserve">Apito + Cordão </t>
  </si>
  <si>
    <t xml:space="preserve">Colete de proteção balístico Nível III </t>
  </si>
  <si>
    <t xml:space="preserve">Máscara de proteção COVI N95</t>
  </si>
  <si>
    <t xml:space="preserve">Meia social na cor preta</t>
  </si>
  <si>
    <t xml:space="preserve">Custo total mensal</t>
  </si>
  <si>
    <t xml:space="preserve">DETALHAMENTO ITEM D  MOD 5- EQUIPAMENTOS E INSUMOS </t>
  </si>
  <si>
    <t xml:space="preserve">Item</t>
  </si>
  <si>
    <t xml:space="preserve"> Equipamentos </t>
  </si>
  <si>
    <t xml:space="preserve">Vida Útil em meses</t>
  </si>
  <si>
    <t xml:space="preserve">Qtde.</t>
  </si>
  <si>
    <t xml:space="preserve">Valor em R$</t>
  </si>
  <si>
    <t xml:space="preserve">Total Mensal total</t>
  </si>
  <si>
    <t xml:space="preserve">Rádio Transmissor HT </t>
  </si>
  <si>
    <t xml:space="preserve">Lanterna de led com baterias recarregáveis </t>
  </si>
  <si>
    <t xml:space="preserve">Cinto tático guarnição completo (com coldre, porta munição, porta lanterna e porta bastão retrátil) </t>
  </si>
  <si>
    <t xml:space="preserve">Livro de ocorrência</t>
  </si>
  <si>
    <t xml:space="preserve">Bastão retrátil (em polímero fechado com 20cm e 65cm aberto)</t>
  </si>
  <si>
    <t xml:space="preserve">Revolver calibre 38</t>
  </si>
  <si>
    <t xml:space="preserve">Mão de obra vinculada à execução contratual (valor por empregado) – Custos  diretos</t>
  </si>
  <si>
    <t xml:space="preserve">Total Mensal por posto</t>
  </si>
  <si>
    <t xml:space="preserve">Total Mensal Total</t>
  </si>
  <si>
    <t xml:space="preserve">Módulo 1 - Composição da remuneração</t>
  </si>
  <si>
    <t xml:space="preserve">Módulo 3 -  Provisão para Rescisão</t>
  </si>
  <si>
    <t xml:space="preserve">Custo Direto: Subtotal (A+B+C+D+E)</t>
  </si>
  <si>
    <t xml:space="preserve">Módulo 6 : Custos Indiretos, Tributos e Lucro</t>
  </si>
  <si>
    <t xml:space="preserve">Custos Indiretos, Tributos e Lucro</t>
  </si>
  <si>
    <t xml:space="preserve">Percentual (%)</t>
  </si>
  <si>
    <t xml:space="preserve">Custos indiretos / Despesas Administrativas e Operacionais</t>
  </si>
  <si>
    <t xml:space="preserve">Margem de Remuneração</t>
  </si>
  <si>
    <t xml:space="preserve">Tributos</t>
  </si>
  <si>
    <t xml:space="preserve">c.1 - Tributos Federais</t>
  </si>
  <si>
    <t xml:space="preserve">PIS:</t>
  </si>
  <si>
    <t xml:space="preserve">COFINS:</t>
  </si>
  <si>
    <t xml:space="preserve">c.2 - Tributos Estaduais </t>
  </si>
  <si>
    <t xml:space="preserve">c.3 - Tributos Municipais</t>
  </si>
  <si>
    <t xml:space="preserve">ISSQN:</t>
  </si>
  <si>
    <t xml:space="preserve">QUADRO-RESUMO DO CUSTO  </t>
  </si>
  <si>
    <t xml:space="preserve">Mão de obra vinculada à execução contratual </t>
  </si>
  <si>
    <t xml:space="preserve">Módulo 6- Custos indiretos, tributos e lucro</t>
  </si>
  <si>
    <t xml:space="preserve">Custo do empregado por dia [Valor total do empregado / ° dias trabalhados no mês]</t>
  </si>
  <si>
    <t xml:space="preserve">Custo do empregado por Hora [Custo do empregado por dia /Nº horas laboradas por dia]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</si>
</sst>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_([$€-2]* #,##0.00_);_([$€-2]* \(#,##0.00\);_([$€-2]* \-??_)"/>
    <numFmt numFmtId="166" formatCode="0%"/>
    <numFmt numFmtId="167" formatCode="_(&quot;R$&quot;* #,##0.00_);_(&quot;R$&quot;* \(#,##0.00\);_(&quot;R$&quot;* \-??_);_(@_)"/>
    <numFmt numFmtId="168" formatCode="#,##0.00"/>
    <numFmt numFmtId="169" formatCode="0.00%"/>
    <numFmt numFmtId="170" formatCode="0.00"/>
    <numFmt numFmtId="171" formatCode="D/M/YYYY"/>
    <numFmt numFmtId="172" formatCode="_-* #,##0.00_-;\-* #,##0.00_-;_-* \-??_-;_-@_-"/>
    <numFmt numFmtId="173" formatCode="&quot;R$ &quot;#,##0.00_);[RED]&quot;(R$ &quot;#,##0.00\)"/>
    <numFmt numFmtId="174" formatCode="_-&quot;R$ &quot;* #,##0.00_-;&quot;-R$ &quot;* #,##0.00_-;_-&quot;R$ &quot;* \-??_-;_-@_-"/>
    <numFmt numFmtId="175" formatCode="[$R$-416]#,##0.00;[RED]\-[$R$-416]#,##0.00"/>
    <numFmt numFmtId="176" formatCode="&quot; R$ &quot;#,##0.00\ ;&quot;-R$ &quot;#,##0.00\ ;&quot; R$ -&quot;#\ ;@\ "/>
    <numFmt numFmtId="177" formatCode="#,##0"/>
    <numFmt numFmtId="178" formatCode="#,##0.00;[RED]#,##0.00"/>
    <numFmt numFmtId="179" formatCode="_(* #,##0.00_);_(* \(#,##0.00\);_(* \-??_);_(@_)"/>
    <numFmt numFmtId="180" formatCode="[$R$-416]\ #,##0.00;[RED]\-[$R$-416]\ #,##0.00"/>
    <numFmt numFmtId="181" formatCode="&quot;R$ &quot;#,##0.00"/>
  </numFmts>
  <fonts count="25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Calibri"/>
      <family val="2"/>
      <charset val="1"/>
    </font>
    <font>
      <u val="single"/>
      <sz val="10"/>
      <color rgb="FF0000FF"/>
      <name val="Arial"/>
      <family val="2"/>
      <charset val="1"/>
    </font>
    <font>
      <b val="true"/>
      <u val="single"/>
      <sz val="10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20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9"/>
      <name val="Calibri"/>
      <family val="2"/>
      <charset val="1"/>
    </font>
    <font>
      <b val="true"/>
      <sz val="9"/>
      <color rgb="FFFFFFFF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b val="true"/>
      <sz val="18"/>
      <name val="Calibri"/>
      <family val="2"/>
      <charset val="1"/>
    </font>
    <font>
      <sz val="8"/>
      <name val="Calibri"/>
      <family val="2"/>
      <charset val="1"/>
    </font>
    <font>
      <sz val="10"/>
      <color rgb="FFFF0000"/>
      <name val="Calibri"/>
      <family val="2"/>
      <charset val="1"/>
    </font>
    <font>
      <b val="true"/>
      <sz val="10"/>
      <color rgb="FF0000FF"/>
      <name val="Calibri"/>
      <family val="2"/>
      <charset val="1"/>
    </font>
    <font>
      <b val="true"/>
      <sz val="10"/>
      <color rgb="FFFFFFFF"/>
      <name val="Calibri"/>
      <family val="2"/>
      <charset val="1"/>
    </font>
  </fonts>
  <fills count="18">
    <fill>
      <patternFill patternType="none"/>
    </fill>
    <fill>
      <patternFill patternType="gray125"/>
    </fill>
    <fill>
      <patternFill patternType="solid">
        <fgColor rgb="FFD9D9D9"/>
        <bgColor rgb="FFDDD9C3"/>
      </patternFill>
    </fill>
    <fill>
      <patternFill patternType="solid">
        <fgColor rgb="FFB9CDE5"/>
        <bgColor rgb="FFC6D9F1"/>
      </patternFill>
    </fill>
    <fill>
      <patternFill patternType="solid">
        <fgColor rgb="FFD7E4BD"/>
        <bgColor rgb="FFDDD9C3"/>
      </patternFill>
    </fill>
    <fill>
      <patternFill patternType="solid">
        <fgColor rgb="FFEBF1DE"/>
        <bgColor rgb="FFDCE6F2"/>
      </patternFill>
    </fill>
    <fill>
      <patternFill patternType="solid">
        <fgColor rgb="FF95B3D7"/>
        <bgColor rgb="FF8EB4E3"/>
      </patternFill>
    </fill>
    <fill>
      <patternFill patternType="solid">
        <fgColor rgb="FF8EB4E3"/>
        <bgColor rgb="FF95B3D7"/>
      </patternFill>
    </fill>
    <fill>
      <patternFill patternType="solid">
        <fgColor rgb="FFFFFFFF"/>
        <bgColor rgb="FFEBF1DE"/>
      </patternFill>
    </fill>
    <fill>
      <patternFill patternType="solid">
        <fgColor rgb="FFFF0000"/>
        <bgColor rgb="FF9C0006"/>
      </patternFill>
    </fill>
    <fill>
      <patternFill patternType="solid">
        <fgColor rgb="FF558ED5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D7E4BD"/>
      </patternFill>
    </fill>
    <fill>
      <patternFill patternType="solid">
        <fgColor rgb="FFC6D9F1"/>
        <bgColor rgb="FFB9CDE5"/>
      </patternFill>
    </fill>
    <fill>
      <patternFill patternType="solid">
        <fgColor rgb="FFBFBFBF"/>
        <bgColor rgb="FFC0C0C0"/>
      </patternFill>
    </fill>
    <fill>
      <patternFill patternType="solid">
        <fgColor rgb="FFDDD9C3"/>
        <bgColor rgb="FFD9D9D9"/>
      </patternFill>
    </fill>
    <fill>
      <patternFill patternType="solid">
        <fgColor rgb="FFDCE6F2"/>
        <bgColor rgb="FFD9D9D9"/>
      </patternFill>
    </fill>
    <fill>
      <patternFill patternType="solid">
        <fgColor rgb="FFC0C0C0"/>
        <bgColor rgb="FFBFBFBF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1" fillId="4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4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1" fillId="5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1" fillId="5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5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1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7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1" fillId="5" borderId="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1" fillId="4" borderId="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8" borderId="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1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6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7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4" borderId="1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1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11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7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0" borderId="1" xfId="17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1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0" fillId="12" borderId="1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0" fillId="0" borderId="1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1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1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1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10" fillId="1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3" fontId="10" fillId="12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1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0" fillId="2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12" borderId="4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0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12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1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0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14" fillId="0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4" fillId="1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2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12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4" fillId="1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15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15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4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5" fontId="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1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1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1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1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11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4" fillId="15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4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" fillId="0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0" borderId="6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2" fontId="10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5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0" fillId="2" borderId="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1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7" fontId="10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0" fillId="0" borderId="1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4" fillId="12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5" fillId="0" borderId="1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17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2" fontId="10" fillId="0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0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4" fillId="12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0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12" borderId="4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14" fillId="15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15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1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1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8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1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1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16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3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12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4" fillId="15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16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16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4" fillId="15" borderId="1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4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1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0" borderId="1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8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8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1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1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6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1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5" fillId="0" borderId="1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5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5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1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4" fillId="15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15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8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16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4" borderId="1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4" fillId="1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5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6" fontId="14" fillId="15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1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1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1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4" fillId="17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uro" xfId="21" builtinId="53" customBuiltin="true"/>
    <cellStyle name="Porcentagem 2" xfId="22" builtinId="53" customBuiltin="true"/>
    <cellStyle name="*unknown*" xfId="20" builtinId="8" customBuiltin="false"/>
  </cellStyles>
  <dxfs count="48">
    <dxf>
      <fill>
        <patternFill>
          <bgColor rgb="FFC3D69B"/>
        </patternFill>
      </fill>
    </dxf>
    <dxf>
      <font>
        <color rgb="FFFFFFFF"/>
      </font>
      <fill>
        <patternFill>
          <bgColor rgb="FFFF0000"/>
        </patternFill>
      </fill>
    </dxf>
    <dxf>
      <font>
        <color rgb="FFFFFFFF"/>
      </font>
      <fill>
        <patternFill>
          <bgColor rgb="FFFF0000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ont>
        <color rgb="FFFFFFFF"/>
      </font>
      <fill>
        <patternFill>
          <bgColor rgb="FFFF0000"/>
        </patternFill>
      </fill>
    </dxf>
    <dxf>
      <font>
        <color rgb="FFFFFFFF"/>
      </font>
      <fill>
        <patternFill>
          <bgColor rgb="FFFF0000"/>
        </patternFill>
      </fill>
    </dxf>
    <dxf>
      <fill>
        <patternFill>
          <bgColor rgb="FFC3D69B"/>
        </patternFill>
      </fill>
    </dxf>
    <dxf>
      <font>
        <color rgb="FFFFFFFF"/>
      </font>
      <fill>
        <patternFill>
          <bgColor rgb="FFFF0000"/>
        </patternFill>
      </fill>
    </dxf>
    <dxf>
      <font>
        <color rgb="FFFFFFFF"/>
      </font>
      <fill>
        <patternFill>
          <bgColor rgb="FFFF0000"/>
        </patternFill>
      </fill>
    </dxf>
    <dxf>
      <font>
        <color rgb="FFFFFFFF"/>
      </font>
      <fill>
        <patternFill>
          <bgColor rgb="FFFF0000"/>
        </patternFill>
      </fill>
    </dxf>
    <dxf>
      <font>
        <color rgb="FFFFFFFF"/>
      </font>
      <fill>
        <patternFill>
          <bgColor rgb="FFFF0000"/>
        </patternFill>
      </fill>
    </dxf>
    <dxf>
      <font>
        <color rgb="FFFFFFFF"/>
      </font>
      <fill>
        <patternFill>
          <bgColor rgb="FFFF0000"/>
        </patternFill>
      </fill>
    </dxf>
    <dxf>
      <font>
        <color rgb="FFFFFFFF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  <dxf>
      <font>
        <color rgb="FFFFFFFF"/>
      </font>
      <fill>
        <patternFill>
          <bgColor rgb="00FFFFFF"/>
        </patternFill>
      </fill>
    </dxf>
    <dxf>
      <font>
        <color rgb="FFFFFFFF"/>
      </font>
      <fill>
        <patternFill>
          <bgColor rgb="FFFF0000"/>
        </patternFill>
      </fill>
    </dxf>
    <dxf>
      <fill>
        <patternFill>
          <bgColor rgb="FFC3D69B"/>
        </patternFill>
      </fill>
    </dxf>
    <dxf>
      <fill>
        <patternFill>
          <bgColor rgb="FFC3D69B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8EB4E3"/>
      <rgbColor rgb="FF993366"/>
      <rgbColor rgb="FFEBF1DE"/>
      <rgbColor rgb="FFDCE6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D7E4BD"/>
      <rgbColor rgb="FFDDD9C3"/>
      <rgbColor rgb="FFB9CDE5"/>
      <rgbColor rgb="FFFF99CC"/>
      <rgbColor rgb="FFBFBFBF"/>
      <rgbColor rgb="FFFFC7CE"/>
      <rgbColor rgb="FF3366FF"/>
      <rgbColor rgb="FF33CCCC"/>
      <rgbColor rgb="FFC3D69B"/>
      <rgbColor rgb="FFFFCC00"/>
      <rgbColor rgb="FFFF9900"/>
      <rgbColor rgb="FFFF6600"/>
      <rgbColor rgb="FF558ED5"/>
      <rgbColor rgb="FF95B3D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000000"/>
    <pageSetUpPr fitToPage="false"/>
  </sheetPr>
  <dimension ref="B3:H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3" activeCellId="0" sqref="F13"/>
    </sheetView>
  </sheetViews>
  <sheetFormatPr defaultRowHeight="12.75" zeroHeight="false" outlineLevelRow="0" outlineLevelCol="0"/>
  <cols>
    <col collapsed="false" customWidth="true" hidden="false" outlineLevel="0" max="1" min="1" style="0" width="8.67"/>
    <col collapsed="false" customWidth="true" hidden="false" outlineLevel="0" max="18" min="2" style="0" width="20.71"/>
    <col collapsed="false" customWidth="true" hidden="false" outlineLevel="0" max="1025" min="19" style="0" width="8.67"/>
  </cols>
  <sheetData>
    <row r="3" customFormat="false" ht="12.75" hidden="false" customHeight="false" outlineLevel="0" collapsed="false">
      <c r="B3" s="1" t="s">
        <v>0</v>
      </c>
    </row>
    <row r="4" customFormat="false" ht="12.75" hidden="false" customHeight="false" outlineLevel="0" collapsed="false">
      <c r="B4" s="1" t="s">
        <v>1</v>
      </c>
    </row>
    <row r="11" customFormat="false" ht="12.75" hidden="false" customHeight="false" outlineLevel="0" collapsed="false">
      <c r="B11" s="1" t="e">
        <f aca="false">#REF!</f>
        <v>#REF!</v>
      </c>
      <c r="C11" s="1" t="e">
        <f aca="false">#REF!</f>
        <v>#REF!</v>
      </c>
      <c r="D11" s="0" t="e">
        <f aca="false">#REF!</f>
        <v>#REF!</v>
      </c>
      <c r="E11" s="1" t="s">
        <v>2</v>
      </c>
      <c r="F11" s="1" t="s">
        <v>3</v>
      </c>
      <c r="H11" s="0" t="s">
        <v>4</v>
      </c>
    </row>
    <row r="13" customFormat="false" ht="12.75" hidden="false" customHeight="false" outlineLevel="0" collapsed="false">
      <c r="B13" s="0" t="s">
        <v>5</v>
      </c>
      <c r="D13" s="2" t="n">
        <v>0.1</v>
      </c>
      <c r="E13" s="1" t="s">
        <v>6</v>
      </c>
      <c r="F13" s="3" t="s">
        <v>7</v>
      </c>
      <c r="H13" s="0" t="s">
        <v>8</v>
      </c>
    </row>
    <row r="14" customFormat="false" ht="12.75" hidden="false" customHeight="false" outlineLevel="0" collapsed="false">
      <c r="B14" s="0" t="s">
        <v>9</v>
      </c>
      <c r="D14" s="2" t="n">
        <v>0.2</v>
      </c>
      <c r="E14" s="1" t="s">
        <v>10</v>
      </c>
      <c r="F14" s="3" t="s">
        <v>11</v>
      </c>
      <c r="H14" s="0" t="s">
        <v>12</v>
      </c>
    </row>
    <row r="15" customFormat="false" ht="12.75" hidden="false" customHeight="false" outlineLevel="0" collapsed="false">
      <c r="B15" s="1" t="s">
        <v>13</v>
      </c>
      <c r="D15" s="2" t="n">
        <v>0.4</v>
      </c>
      <c r="E15" s="1" t="s">
        <v>14</v>
      </c>
      <c r="F15" s="3" t="s">
        <v>15</v>
      </c>
      <c r="H15" s="0" t="s">
        <v>15</v>
      </c>
    </row>
    <row r="16" customFormat="false" ht="12.75" hidden="false" customHeight="false" outlineLevel="0" collapsed="false">
      <c r="F16" s="3" t="s">
        <v>16</v>
      </c>
      <c r="H16" s="0" t="s">
        <v>17</v>
      </c>
    </row>
    <row r="17" customFormat="false" ht="12.75" hidden="false" customHeight="false" outlineLevel="0" collapsed="false">
      <c r="F17" s="3" t="s">
        <v>18</v>
      </c>
      <c r="H17" s="0" t="s">
        <v>19</v>
      </c>
    </row>
    <row r="18" customFormat="false" ht="12.75" hidden="false" customHeight="false" outlineLevel="0" collapsed="false">
      <c r="F18" s="3" t="s">
        <v>20</v>
      </c>
      <c r="H18" s="0" t="s">
        <v>21</v>
      </c>
    </row>
    <row r="19" customFormat="false" ht="12.75" hidden="false" customHeight="false" outlineLevel="0" collapsed="false">
      <c r="F19" s="3" t="s">
        <v>22</v>
      </c>
      <c r="H19" s="0" t="s">
        <v>23</v>
      </c>
    </row>
    <row r="20" customFormat="false" ht="12.75" hidden="false" customHeight="false" outlineLevel="0" collapsed="false">
      <c r="F20" s="3" t="s">
        <v>24</v>
      </c>
    </row>
    <row r="21" customFormat="false" ht="12.75" hidden="false" customHeight="false" outlineLevel="0" collapsed="false">
      <c r="F21" s="3" t="s">
        <v>25</v>
      </c>
    </row>
    <row r="22" customFormat="false" ht="12.75" hidden="false" customHeight="false" outlineLevel="0" collapsed="false">
      <c r="F22" s="3" t="s">
        <v>26</v>
      </c>
    </row>
    <row r="23" customFormat="false" ht="12.75" hidden="false" customHeight="false" outlineLevel="0" collapsed="false">
      <c r="F23" s="3" t="s">
        <v>27</v>
      </c>
    </row>
    <row r="24" customFormat="false" ht="12.75" hidden="false" customHeight="false" outlineLevel="0" collapsed="false">
      <c r="F24" s="3" t="s">
        <v>21</v>
      </c>
    </row>
    <row r="25" customFormat="false" ht="12.75" hidden="false" customHeight="false" outlineLevel="0" collapsed="false">
      <c r="F25" s="3" t="s">
        <v>28</v>
      </c>
    </row>
    <row r="26" customFormat="false" ht="12.75" hidden="false" customHeight="false" outlineLevel="0" collapsed="false">
      <c r="F26" s="3" t="s">
        <v>29</v>
      </c>
    </row>
    <row r="27" customFormat="false" ht="12.75" hidden="false" customHeight="false" outlineLevel="0" collapsed="false">
      <c r="F27" s="3" t="s">
        <v>30</v>
      </c>
    </row>
    <row r="28" customFormat="false" ht="12.75" hidden="false" customHeight="false" outlineLevel="0" collapsed="false">
      <c r="F28" s="3" t="s">
        <v>31</v>
      </c>
    </row>
    <row r="29" customFormat="false" ht="12.75" hidden="false" customHeight="false" outlineLevel="0" collapsed="false">
      <c r="F29" s="3" t="s">
        <v>32</v>
      </c>
    </row>
    <row r="30" customFormat="false" ht="12.75" hidden="false" customHeight="false" outlineLevel="0" collapsed="false">
      <c r="F30" s="3" t="s">
        <v>33</v>
      </c>
    </row>
    <row r="31" customFormat="false" ht="12.75" hidden="false" customHeight="false" outlineLevel="0" collapsed="false">
      <c r="F31" s="3" t="s">
        <v>34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000000"/>
    <pageSetUpPr fitToPage="false"/>
  </sheetPr>
  <dimension ref="A1:U83"/>
  <sheetViews>
    <sheetView showFormulas="false" showGridLines="false" showRowColHeaders="true" showZeros="true" rightToLeft="false" tabSelected="false" showOutlineSymbols="true" defaultGridColor="true" view="normal" topLeftCell="A98" colorId="64" zoomScale="100" zoomScaleNormal="100" zoomScalePageLayoutView="100" workbookViewId="0">
      <selection pane="topLeft" activeCell="G14" activeCellId="0" sqref="G14"/>
    </sheetView>
  </sheetViews>
  <sheetFormatPr defaultRowHeight="12.75" zeroHeight="false" outlineLevelRow="0" outlineLevelCol="0"/>
  <cols>
    <col collapsed="false" customWidth="true" hidden="false" outlineLevel="0" max="1" min="1" style="4" width="8.71"/>
    <col collapsed="false" customWidth="true" hidden="false" outlineLevel="0" max="2" min="2" style="4" width="19"/>
    <col collapsed="false" customWidth="true" hidden="false" outlineLevel="0" max="3" min="3" style="4" width="10.58"/>
    <col collapsed="false" customWidth="true" hidden="false" outlineLevel="0" max="4" min="4" style="4" width="11.86"/>
    <col collapsed="false" customWidth="true" hidden="false" outlineLevel="0" max="5" min="5" style="4" width="12.14"/>
    <col collapsed="false" customWidth="true" hidden="false" outlineLevel="0" max="6" min="6" style="4" width="17.29"/>
    <col collapsed="false" customWidth="true" hidden="false" outlineLevel="0" max="7" min="7" style="4" width="14.15"/>
    <col collapsed="false" customWidth="true" hidden="false" outlineLevel="0" max="8" min="8" style="4" width="16.29"/>
    <col collapsed="false" customWidth="true" hidden="false" outlineLevel="0" max="1025" min="9" style="4" width="9.14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2.75" hidden="true" customHeight="false" outlineLevel="0" collapsed="false"/>
    <row r="4" customFormat="false" ht="12.75" hidden="true" customHeight="false" outlineLevel="0" collapsed="false"/>
    <row r="5" customFormat="false" ht="12.75" hidden="true" customHeight="false" outlineLevel="0" collapsed="false"/>
    <row r="6" customFormat="false" ht="12.75" hidden="true" customHeight="false" outlineLevel="0" collapsed="false"/>
    <row r="7" customFormat="false" ht="12.75" hidden="true" customHeight="false" outlineLevel="0" collapsed="false"/>
    <row r="8" customFormat="false" ht="12.75" hidden="true" customHeight="false" outlineLevel="0" collapsed="false"/>
    <row r="9" customFormat="false" ht="12.75" hidden="true" customHeight="false" outlineLevel="0" collapsed="false"/>
    <row r="10" customFormat="false" ht="12.75" hidden="true" customHeight="false" outlineLevel="0" collapsed="false"/>
    <row r="11" customFormat="false" ht="12.75" hidden="true" customHeight="false" outlineLevel="0" collapsed="false"/>
    <row r="12" customFormat="false" ht="12.75" hidden="true" customHeight="false" outlineLevel="0" collapsed="false"/>
    <row r="13" s="6" customFormat="true" ht="15" hidden="false" customHeight="true" outlineLevel="0" collapsed="false">
      <c r="A13" s="5"/>
      <c r="L13" s="7"/>
      <c r="M13" s="7"/>
      <c r="N13" s="8"/>
      <c r="O13" s="8"/>
      <c r="P13" s="8"/>
      <c r="Q13" s="8"/>
      <c r="R13" s="9"/>
      <c r="S13" s="9"/>
      <c r="T13" s="9"/>
      <c r="U13" s="9"/>
    </row>
    <row r="14" s="6" customFormat="true" ht="78" hidden="false" customHeight="true" outlineLevel="0" collapsed="false">
      <c r="A14" s="10" t="s">
        <v>35</v>
      </c>
      <c r="B14" s="10"/>
      <c r="C14" s="10"/>
      <c r="D14" s="10"/>
      <c r="E14" s="10"/>
      <c r="J14" s="10"/>
      <c r="K14" s="10"/>
      <c r="L14" s="10"/>
      <c r="M14" s="11"/>
      <c r="N14" s="8"/>
      <c r="O14" s="8"/>
      <c r="P14" s="8"/>
      <c r="Q14" s="8"/>
      <c r="R14" s="12"/>
      <c r="S14" s="12"/>
      <c r="T14" s="12"/>
      <c r="U14" s="12"/>
    </row>
    <row r="15" customFormat="false" ht="12.75" hidden="true" customHeight="false" outlineLevel="0" collapsed="false"/>
    <row r="16" customFormat="false" ht="12.75" hidden="true" customHeight="false" outlineLevel="0" collapsed="false"/>
    <row r="17" customFormat="false" ht="12.75" hidden="true" customHeight="false" outlineLevel="0" collapsed="false"/>
    <row r="18" customFormat="false" ht="12.75" hidden="true" customHeight="false" outlineLevel="0" collapsed="false"/>
    <row r="19" customFormat="false" ht="12.75" hidden="true" customHeight="false" outlineLevel="0" collapsed="false"/>
    <row r="20" customFormat="false" ht="12.75" hidden="true" customHeight="false" outlineLevel="0" collapsed="false"/>
    <row r="21" customFormat="false" ht="12.75" hidden="true" customHeight="false" outlineLevel="0" collapsed="false"/>
    <row r="22" customFormat="false" ht="12.75" hidden="true" customHeight="false" outlineLevel="0" collapsed="false"/>
    <row r="23" customFormat="false" ht="12.75" hidden="true" customHeight="false" outlineLevel="0" collapsed="false"/>
    <row r="24" customFormat="false" ht="12.75" hidden="true" customHeight="false" outlineLevel="0" collapsed="false"/>
    <row r="25" customFormat="false" ht="12.75" hidden="true" customHeight="false" outlineLevel="0" collapsed="false"/>
    <row r="26" customFormat="false" ht="12.75" hidden="true" customHeight="false" outlineLevel="0" collapsed="false"/>
    <row r="27" customFormat="false" ht="12.75" hidden="true" customHeight="false" outlineLevel="0" collapsed="false"/>
    <row r="28" customFormat="false" ht="12.75" hidden="true" customHeight="false" outlineLevel="0" collapsed="false"/>
    <row r="29" customFormat="false" ht="12.75" hidden="true" customHeight="false" outlineLevel="0" collapsed="false"/>
    <row r="30" customFormat="false" ht="12.75" hidden="true" customHeight="false" outlineLevel="0" collapsed="false"/>
    <row r="31" customFormat="false" ht="12.75" hidden="true" customHeight="false" outlineLevel="0" collapsed="false"/>
    <row r="33" customFormat="false" ht="12.75" hidden="false" customHeight="false" outlineLevel="0" collapsed="false">
      <c r="A33" s="13" t="s">
        <v>36</v>
      </c>
    </row>
    <row r="34" customFormat="false" ht="25.5" hidden="false" customHeight="true" outlineLevel="0" collapsed="false">
      <c r="A34" s="14" t="s">
        <v>37</v>
      </c>
      <c r="B34" s="14"/>
      <c r="C34" s="14"/>
      <c r="D34" s="14"/>
      <c r="E34" s="14"/>
      <c r="F34" s="14"/>
      <c r="G34" s="14"/>
      <c r="H34" s="14"/>
    </row>
    <row r="35" customFormat="false" ht="36.75" hidden="false" customHeight="true" outlineLevel="0" collapsed="false">
      <c r="A35" s="15"/>
      <c r="B35" s="16" t="s">
        <v>38</v>
      </c>
      <c r="C35" s="16"/>
      <c r="D35" s="16"/>
      <c r="E35" s="16"/>
      <c r="F35" s="15" t="str">
        <f aca="false">BD_Paim!$B$14</f>
        <v>Lucro Presumido</v>
      </c>
      <c r="G35" s="17" t="str">
        <f aca="false">BD_Paim!$B$13</f>
        <v>Lucro Real</v>
      </c>
      <c r="H35" s="16" t="str">
        <f aca="false">BD_Paim!$B$15</f>
        <v>Simples Nacional</v>
      </c>
    </row>
    <row r="36" customFormat="false" ht="12.75" hidden="false" customHeight="false" outlineLevel="0" collapsed="false">
      <c r="A36" s="18" t="s">
        <v>39</v>
      </c>
      <c r="B36" s="19" t="s">
        <v>40</v>
      </c>
      <c r="C36" s="19"/>
      <c r="D36" s="19"/>
      <c r="E36" s="19"/>
      <c r="F36" s="20" t="n">
        <v>0.0833</v>
      </c>
      <c r="G36" s="20" t="n">
        <v>0.0833</v>
      </c>
      <c r="H36" s="20" t="n">
        <v>0.0833</v>
      </c>
    </row>
    <row r="37" customFormat="false" ht="12.75" hidden="false" customHeight="false" outlineLevel="0" collapsed="false">
      <c r="A37" s="21" t="s">
        <v>41</v>
      </c>
      <c r="B37" s="19" t="s">
        <v>42</v>
      </c>
      <c r="C37" s="19"/>
      <c r="D37" s="19"/>
      <c r="E37" s="19"/>
      <c r="F37" s="22" t="n">
        <v>0.1111</v>
      </c>
      <c r="G37" s="22" t="n">
        <v>0.1111</v>
      </c>
      <c r="H37" s="22" t="n">
        <v>0.1111</v>
      </c>
    </row>
    <row r="38" customFormat="false" ht="12.75" hidden="false" customHeight="true" outlineLevel="0" collapsed="false">
      <c r="A38" s="18" t="s">
        <v>43</v>
      </c>
      <c r="B38" s="23" t="s">
        <v>44</v>
      </c>
      <c r="C38" s="23"/>
      <c r="D38" s="23"/>
      <c r="E38" s="23"/>
      <c r="F38" s="24" t="n">
        <f aca="false">(F36+F37)*F50</f>
        <v>0.0715392</v>
      </c>
      <c r="G38" s="24" t="n">
        <f aca="false">(G36+G37)*G50</f>
        <v>0.0715392</v>
      </c>
      <c r="H38" s="24" t="n">
        <f aca="false">(H36+H37)*H50</f>
        <v>0.060264</v>
      </c>
    </row>
    <row r="39" customFormat="false" ht="12.75" hidden="false" customHeight="false" outlineLevel="0" collapsed="false">
      <c r="A39" s="25"/>
      <c r="B39" s="26" t="s">
        <v>45</v>
      </c>
      <c r="C39" s="26"/>
      <c r="D39" s="26"/>
      <c r="E39" s="26"/>
      <c r="F39" s="27" t="n">
        <f aca="false">F36+F38+F37</f>
        <v>0.2659392</v>
      </c>
      <c r="G39" s="27" t="n">
        <f aca="false">G36+G38+G37</f>
        <v>0.2659392</v>
      </c>
      <c r="H39" s="27" t="n">
        <f aca="false">H36+H38+H37</f>
        <v>0.254664</v>
      </c>
    </row>
    <row r="41" customFormat="false" ht="30" hidden="false" customHeight="true" outlineLevel="0" collapsed="false">
      <c r="A41" s="28"/>
      <c r="B41" s="16" t="s">
        <v>46</v>
      </c>
      <c r="C41" s="16"/>
      <c r="D41" s="16"/>
      <c r="E41" s="16"/>
      <c r="F41" s="15" t="str">
        <f aca="false">BD_Paim!$B$14</f>
        <v>Lucro Presumido</v>
      </c>
      <c r="G41" s="17" t="str">
        <f aca="false">BD_Paim!$B$13</f>
        <v>Lucro Real</v>
      </c>
      <c r="H41" s="16" t="str">
        <f aca="false">BD_Paim!$B$15</f>
        <v>Simples Nacional</v>
      </c>
    </row>
    <row r="42" customFormat="false" ht="12.75" hidden="false" customHeight="false" outlineLevel="0" collapsed="false">
      <c r="A42" s="25" t="s">
        <v>39</v>
      </c>
      <c r="B42" s="19" t="s">
        <v>47</v>
      </c>
      <c r="C42" s="19"/>
      <c r="D42" s="19"/>
      <c r="E42" s="19"/>
      <c r="F42" s="29" t="n">
        <v>0.2</v>
      </c>
      <c r="G42" s="29" t="n">
        <v>0.2</v>
      </c>
      <c r="H42" s="29" t="n">
        <v>0.2</v>
      </c>
    </row>
    <row r="43" customFormat="false" ht="12.75" hidden="false" customHeight="false" outlineLevel="0" collapsed="false">
      <c r="A43" s="25" t="s">
        <v>41</v>
      </c>
      <c r="B43" s="19" t="s">
        <v>48</v>
      </c>
      <c r="C43" s="19"/>
      <c r="D43" s="19"/>
      <c r="E43" s="19"/>
      <c r="F43" s="29" t="n">
        <v>0.015</v>
      </c>
      <c r="G43" s="29" t="n">
        <v>0.015</v>
      </c>
      <c r="H43" s="29"/>
    </row>
    <row r="44" customFormat="false" ht="12.75" hidden="false" customHeight="false" outlineLevel="0" collapsed="false">
      <c r="A44" s="25" t="s">
        <v>43</v>
      </c>
      <c r="B44" s="19" t="s">
        <v>49</v>
      </c>
      <c r="C44" s="19"/>
      <c r="D44" s="19"/>
      <c r="E44" s="19"/>
      <c r="F44" s="29" t="n">
        <v>0.01</v>
      </c>
      <c r="G44" s="29" t="n">
        <v>0.01</v>
      </c>
      <c r="H44" s="29"/>
    </row>
    <row r="45" customFormat="false" ht="12.75" hidden="false" customHeight="false" outlineLevel="0" collapsed="false">
      <c r="A45" s="25" t="s">
        <v>50</v>
      </c>
      <c r="B45" s="19" t="s">
        <v>51</v>
      </c>
      <c r="C45" s="19"/>
      <c r="D45" s="19"/>
      <c r="E45" s="19"/>
      <c r="F45" s="29" t="n">
        <v>0.002</v>
      </c>
      <c r="G45" s="29" t="n">
        <v>0.002</v>
      </c>
      <c r="H45" s="29"/>
    </row>
    <row r="46" customFormat="false" ht="12.75" hidden="false" customHeight="true" outlineLevel="0" collapsed="false">
      <c r="A46" s="25" t="s">
        <v>52</v>
      </c>
      <c r="B46" s="23" t="s">
        <v>53</v>
      </c>
      <c r="C46" s="23"/>
      <c r="D46" s="23"/>
      <c r="E46" s="23"/>
      <c r="F46" s="29" t="n">
        <v>0.025</v>
      </c>
      <c r="G46" s="29" t="n">
        <v>0.025</v>
      </c>
      <c r="H46" s="29"/>
    </row>
    <row r="47" customFormat="false" ht="12.75" hidden="false" customHeight="false" outlineLevel="0" collapsed="false">
      <c r="A47" s="25" t="s">
        <v>54</v>
      </c>
      <c r="B47" s="19" t="s">
        <v>55</v>
      </c>
      <c r="C47" s="19"/>
      <c r="D47" s="19"/>
      <c r="E47" s="19"/>
      <c r="F47" s="29" t="n">
        <v>0.08</v>
      </c>
      <c r="G47" s="29" t="n">
        <v>0.08</v>
      </c>
      <c r="H47" s="29" t="n">
        <v>0.08</v>
      </c>
    </row>
    <row r="48" customFormat="false" ht="56.25" hidden="false" customHeight="true" outlineLevel="0" collapsed="false">
      <c r="A48" s="25" t="s">
        <v>56</v>
      </c>
      <c r="B48" s="30" t="s">
        <v>57</v>
      </c>
      <c r="C48" s="31" t="n">
        <v>0.03</v>
      </c>
      <c r="D48" s="32" t="s">
        <v>58</v>
      </c>
      <c r="E48" s="33" t="n">
        <v>1</v>
      </c>
      <c r="F48" s="29" t="n">
        <f aca="false">ROUND(C48*E48,2)</f>
        <v>0.03</v>
      </c>
      <c r="G48" s="29" t="n">
        <f aca="false">ROUND(C48*E48,2)</f>
        <v>0.03</v>
      </c>
      <c r="H48" s="29" t="n">
        <f aca="false">ROUND(C48*E48,2)</f>
        <v>0.03</v>
      </c>
    </row>
    <row r="49" customFormat="false" ht="12.75" hidden="false" customHeight="false" outlineLevel="0" collapsed="false">
      <c r="A49" s="25" t="s">
        <v>59</v>
      </c>
      <c r="B49" s="19" t="s">
        <v>60</v>
      </c>
      <c r="C49" s="19"/>
      <c r="D49" s="19"/>
      <c r="E49" s="19"/>
      <c r="F49" s="29" t="n">
        <v>0.006</v>
      </c>
      <c r="G49" s="29" t="n">
        <v>0.006</v>
      </c>
      <c r="H49" s="29"/>
    </row>
    <row r="50" customFormat="false" ht="12.75" hidden="false" customHeight="false" outlineLevel="0" collapsed="false">
      <c r="A50" s="25"/>
      <c r="B50" s="34" t="s">
        <v>45</v>
      </c>
      <c r="C50" s="34"/>
      <c r="D50" s="34"/>
      <c r="E50" s="34"/>
      <c r="F50" s="27" t="n">
        <f aca="false">SUM(F42:F49)</f>
        <v>0.368</v>
      </c>
      <c r="G50" s="27" t="n">
        <f aca="false">SUM(G42:G49)</f>
        <v>0.368</v>
      </c>
      <c r="H50" s="27" t="n">
        <f aca="false">SUM(H42:H49)</f>
        <v>0.31</v>
      </c>
    </row>
    <row r="52" customFormat="false" ht="30" hidden="false" customHeight="true" outlineLevel="0" collapsed="false">
      <c r="A52" s="35" t="s">
        <v>61</v>
      </c>
      <c r="B52" s="35"/>
      <c r="C52" s="35"/>
      <c r="D52" s="35"/>
      <c r="E52" s="35"/>
      <c r="F52" s="35"/>
      <c r="G52" s="35"/>
      <c r="H52" s="35"/>
    </row>
    <row r="53" customFormat="false" ht="12.75" hidden="false" customHeight="false" outlineLevel="0" collapsed="false">
      <c r="A53" s="36" t="n">
        <v>3</v>
      </c>
      <c r="B53" s="37" t="s">
        <v>62</v>
      </c>
      <c r="C53" s="37"/>
      <c r="D53" s="37"/>
      <c r="E53" s="37"/>
      <c r="F53" s="15" t="str">
        <f aca="false">BD_Paim!$B$14</f>
        <v>Lucro Presumido</v>
      </c>
      <c r="G53" s="17" t="str">
        <f aca="false">BD_Paim!$B$13</f>
        <v>Lucro Real</v>
      </c>
      <c r="H53" s="38" t="str">
        <f aca="false">BD_Paim!$B$15</f>
        <v>Simples Nacional</v>
      </c>
    </row>
    <row r="54" customFormat="false" ht="17.25" hidden="false" customHeight="true" outlineLevel="0" collapsed="false">
      <c r="A54" s="21" t="s">
        <v>39</v>
      </c>
      <c r="B54" s="39" t="s">
        <v>63</v>
      </c>
      <c r="C54" s="39"/>
      <c r="D54" s="40" t="s">
        <v>64</v>
      </c>
      <c r="E54" s="41" t="n">
        <v>30</v>
      </c>
      <c r="F54" s="42" t="n">
        <f aca="false">(($E$54/30)/12)*$E$55</f>
        <v>0.00416666666666667</v>
      </c>
      <c r="G54" s="42" t="n">
        <f aca="false">(($E$54/30)/12)*$E$55</f>
        <v>0.00416666666666667</v>
      </c>
      <c r="H54" s="42" t="n">
        <f aca="false">(($E$54/30)/12)*$E$55</f>
        <v>0.00416666666666667</v>
      </c>
    </row>
    <row r="55" customFormat="false" ht="38.25" hidden="false" customHeight="false" outlineLevel="0" collapsed="false">
      <c r="A55" s="21"/>
      <c r="B55" s="39"/>
      <c r="C55" s="39"/>
      <c r="D55" s="43" t="s">
        <v>65</v>
      </c>
      <c r="E55" s="44" t="n">
        <v>0.05</v>
      </c>
      <c r="F55" s="42"/>
      <c r="G55" s="42"/>
      <c r="H55" s="42"/>
    </row>
    <row r="56" customFormat="false" ht="20.25" hidden="false" customHeight="true" outlineLevel="0" collapsed="false">
      <c r="A56" s="21" t="s">
        <v>41</v>
      </c>
      <c r="B56" s="45" t="s">
        <v>66</v>
      </c>
      <c r="C56" s="45"/>
      <c r="D56" s="45"/>
      <c r="E56" s="45"/>
      <c r="F56" s="42" t="n">
        <f aca="false">($F47*F54)</f>
        <v>0.000333333333333333</v>
      </c>
      <c r="G56" s="42" t="n">
        <f aca="false">($F47*G54)</f>
        <v>0.000333333333333333</v>
      </c>
      <c r="H56" s="42" t="n">
        <f aca="false">($F47*H54)</f>
        <v>0.000333333333333333</v>
      </c>
    </row>
    <row r="57" customFormat="false" ht="21.75" hidden="false" customHeight="true" outlineLevel="0" collapsed="false">
      <c r="A57" s="46" t="s">
        <v>43</v>
      </c>
      <c r="B57" s="47" t="s">
        <v>67</v>
      </c>
      <c r="C57" s="47"/>
      <c r="D57" s="47"/>
      <c r="E57" s="47"/>
      <c r="F57" s="48" t="n">
        <f aca="false">F56*40%</f>
        <v>0.000133333333333333</v>
      </c>
      <c r="G57" s="48" t="n">
        <f aca="false">G56*40%</f>
        <v>0.000133333333333333</v>
      </c>
      <c r="H57" s="49" t="n">
        <f aca="false">H56*40%</f>
        <v>0.000133333333333333</v>
      </c>
    </row>
    <row r="58" customFormat="false" ht="21" hidden="false" customHeight="true" outlineLevel="0" collapsed="false">
      <c r="A58" s="21" t="s">
        <v>50</v>
      </c>
      <c r="B58" s="19" t="s">
        <v>68</v>
      </c>
      <c r="C58" s="19"/>
      <c r="D58" s="19"/>
      <c r="E58" s="21" t="s">
        <v>64</v>
      </c>
      <c r="F58" s="42" t="n">
        <f aca="false">((($E59/30)/12)*$D59)+((7/30)/12)</f>
        <v>0.0198333333333333</v>
      </c>
      <c r="G58" s="42" t="n">
        <f aca="false">((($E59/30)/12)*$D59)+((7/30)/12)</f>
        <v>0.0198333333333333</v>
      </c>
      <c r="H58" s="42" t="n">
        <f aca="false">((($E59/30)/12)*$D59)+((7/30)/12)</f>
        <v>0.0198333333333333</v>
      </c>
    </row>
    <row r="59" customFormat="false" ht="24.75" hidden="false" customHeight="true" outlineLevel="0" collapsed="false">
      <c r="A59" s="21"/>
      <c r="B59" s="21" t="s">
        <v>65</v>
      </c>
      <c r="C59" s="21"/>
      <c r="D59" s="31" t="n">
        <v>0.02</v>
      </c>
      <c r="E59" s="41" t="n">
        <v>7</v>
      </c>
      <c r="F59" s="42"/>
      <c r="G59" s="42"/>
      <c r="H59" s="42"/>
    </row>
    <row r="60" customFormat="false" ht="21" hidden="false" customHeight="true" outlineLevel="0" collapsed="false">
      <c r="A60" s="50" t="s">
        <v>52</v>
      </c>
      <c r="B60" s="19" t="s">
        <v>69</v>
      </c>
      <c r="C60" s="19"/>
      <c r="D60" s="19"/>
      <c r="E60" s="19"/>
      <c r="F60" s="42" t="n">
        <f aca="false">F58*F50</f>
        <v>0.00729866666666667</v>
      </c>
      <c r="G60" s="51" t="n">
        <f aca="false">G58*G50</f>
        <v>0.00729866666666667</v>
      </c>
      <c r="H60" s="42" t="n">
        <f aca="false">H58*H50</f>
        <v>0.00614833333333333</v>
      </c>
    </row>
    <row r="61" customFormat="false" ht="19.5" hidden="false" customHeight="true" outlineLevel="0" collapsed="false">
      <c r="A61" s="21" t="s">
        <v>54</v>
      </c>
      <c r="B61" s="19" t="s">
        <v>70</v>
      </c>
      <c r="C61" s="19"/>
      <c r="D61" s="19"/>
      <c r="E61" s="19"/>
      <c r="F61" s="52" t="n">
        <v>0.04</v>
      </c>
      <c r="G61" s="29" t="n">
        <v>0.04</v>
      </c>
      <c r="H61" s="29" t="n">
        <v>0.04</v>
      </c>
    </row>
    <row r="62" customFormat="false" ht="23.25" hidden="false" customHeight="true" outlineLevel="0" collapsed="false">
      <c r="A62" s="21"/>
      <c r="B62" s="34" t="s">
        <v>45</v>
      </c>
      <c r="C62" s="34"/>
      <c r="D62" s="34"/>
      <c r="E62" s="34"/>
      <c r="F62" s="27" t="n">
        <f aca="false">SUM(F54:F61)</f>
        <v>0.0717653333333333</v>
      </c>
      <c r="G62" s="27" t="n">
        <f aca="false">SUM(G54:G61)</f>
        <v>0.0717653333333333</v>
      </c>
      <c r="H62" s="27" t="n">
        <f aca="false">SUM(H54:H61)</f>
        <v>0.070615</v>
      </c>
    </row>
    <row r="64" customFormat="false" ht="24" hidden="false" customHeight="true" outlineLevel="0" collapsed="false">
      <c r="A64" s="35" t="s">
        <v>71</v>
      </c>
      <c r="B64" s="35"/>
      <c r="C64" s="35"/>
      <c r="D64" s="35"/>
      <c r="E64" s="35"/>
      <c r="F64" s="35"/>
      <c r="G64" s="35"/>
      <c r="H64" s="35"/>
    </row>
    <row r="65" customFormat="false" ht="12.75" hidden="false" customHeight="false" outlineLevel="0" collapsed="false">
      <c r="A65" s="53" t="s">
        <v>72</v>
      </c>
      <c r="B65" s="54" t="s">
        <v>73</v>
      </c>
      <c r="C65" s="54"/>
      <c r="D65" s="54"/>
      <c r="E65" s="54"/>
      <c r="F65" s="15" t="str">
        <f aca="false">BD_Paim!$B$14</f>
        <v>Lucro Presumido</v>
      </c>
      <c r="G65" s="17" t="str">
        <f aca="false">BD_Paim!$B$13</f>
        <v>Lucro Real</v>
      </c>
      <c r="H65" s="38" t="str">
        <f aca="false">BD_Paim!$B$15</f>
        <v>Simples Nacional</v>
      </c>
    </row>
    <row r="66" customFormat="false" ht="21.75" hidden="false" customHeight="true" outlineLevel="0" collapsed="false">
      <c r="A66" s="50" t="s">
        <v>39</v>
      </c>
      <c r="B66" s="19" t="s">
        <v>74</v>
      </c>
      <c r="C66" s="19"/>
      <c r="D66" s="19"/>
      <c r="E66" s="19"/>
      <c r="F66" s="55" t="n">
        <v>0.0162</v>
      </c>
      <c r="G66" s="55" t="n">
        <v>0.0162</v>
      </c>
      <c r="H66" s="55" t="n">
        <v>0.0162</v>
      </c>
    </row>
    <row r="67" customFormat="false" ht="22.5" hidden="false" customHeight="true" outlineLevel="0" collapsed="false">
      <c r="A67" s="43" t="s">
        <v>41</v>
      </c>
      <c r="B67" s="19" t="s">
        <v>75</v>
      </c>
      <c r="C67" s="19"/>
      <c r="D67" s="19"/>
      <c r="E67" s="19" t="n">
        <v>0.015</v>
      </c>
      <c r="F67" s="42" t="n">
        <f aca="false">$E68/30/12</f>
        <v>0.0138888888888889</v>
      </c>
      <c r="G67" s="42" t="n">
        <f aca="false">$E68/30/12</f>
        <v>0.0138888888888889</v>
      </c>
      <c r="H67" s="42" t="n">
        <f aca="false">$E68/30/12</f>
        <v>0.0138888888888889</v>
      </c>
    </row>
    <row r="68" customFormat="false" ht="21" hidden="false" customHeight="true" outlineLevel="0" collapsed="false">
      <c r="A68" s="43"/>
      <c r="B68" s="21" t="s">
        <v>76</v>
      </c>
      <c r="C68" s="21"/>
      <c r="D68" s="21"/>
      <c r="E68" s="41" t="n">
        <v>5</v>
      </c>
      <c r="F68" s="42"/>
      <c r="G68" s="42"/>
      <c r="H68" s="42"/>
    </row>
    <row r="69" customFormat="false" ht="34.5" hidden="false" customHeight="true" outlineLevel="0" collapsed="false">
      <c r="A69" s="21" t="s">
        <v>43</v>
      </c>
      <c r="B69" s="21" t="s">
        <v>77</v>
      </c>
      <c r="C69" s="21"/>
      <c r="D69" s="21"/>
      <c r="E69" s="41" t="n">
        <v>5</v>
      </c>
      <c r="F69" s="42" t="n">
        <f aca="false">(($E69/30)/12)*$E70</f>
        <v>0.000208333333333333</v>
      </c>
      <c r="G69" s="42" t="n">
        <f aca="false">(($E69/30)/12)*$E70</f>
        <v>0.000208333333333333</v>
      </c>
      <c r="H69" s="42" t="n">
        <f aca="false">(($E69/30)/12)*$E70</f>
        <v>0.000208333333333333</v>
      </c>
    </row>
    <row r="70" customFormat="false" ht="22.5" hidden="false" customHeight="true" outlineLevel="0" collapsed="false">
      <c r="A70" s="21"/>
      <c r="B70" s="21" t="s">
        <v>65</v>
      </c>
      <c r="C70" s="21"/>
      <c r="D70" s="21"/>
      <c r="E70" s="31" t="n">
        <v>0.015</v>
      </c>
      <c r="F70" s="42"/>
      <c r="G70" s="42"/>
      <c r="H70" s="42"/>
    </row>
    <row r="71" customFormat="false" ht="17.25" hidden="false" customHeight="true" outlineLevel="0" collapsed="false">
      <c r="A71" s="43" t="s">
        <v>50</v>
      </c>
      <c r="B71" s="19" t="s">
        <v>78</v>
      </c>
      <c r="C71" s="19"/>
      <c r="D71" s="19"/>
      <c r="E71" s="19"/>
      <c r="F71" s="42" t="n">
        <f aca="false">$E72/30/12</f>
        <v>0.00822222222222222</v>
      </c>
      <c r="G71" s="42" t="n">
        <f aca="false">$E72/30/12</f>
        <v>0.00822222222222222</v>
      </c>
      <c r="H71" s="42" t="n">
        <f aca="false">$E72/30/12</f>
        <v>0.00822222222222222</v>
      </c>
    </row>
    <row r="72" customFormat="false" ht="21" hidden="false" customHeight="true" outlineLevel="0" collapsed="false">
      <c r="A72" s="43"/>
      <c r="B72" s="21" t="s">
        <v>76</v>
      </c>
      <c r="C72" s="21"/>
      <c r="D72" s="21"/>
      <c r="E72" s="41" t="n">
        <v>2.96</v>
      </c>
      <c r="F72" s="42"/>
      <c r="G72" s="42"/>
      <c r="H72" s="42"/>
    </row>
    <row r="73" customFormat="false" ht="24" hidden="false" customHeight="true" outlineLevel="0" collapsed="false">
      <c r="A73" s="43" t="s">
        <v>52</v>
      </c>
      <c r="B73" s="56" t="s">
        <v>79</v>
      </c>
      <c r="C73" s="57"/>
      <c r="F73" s="42" t="n">
        <f aca="false">(($E74/30)/12)*$C74</f>
        <v>0.000325</v>
      </c>
      <c r="G73" s="42" t="n">
        <f aca="false">(($E74/30)/12)*$C74</f>
        <v>0.000325</v>
      </c>
      <c r="H73" s="42" t="n">
        <f aca="false">(($E74/30)/12)*$C74</f>
        <v>0.000325</v>
      </c>
    </row>
    <row r="74" customFormat="false" ht="34.5" hidden="false" customHeight="true" outlineLevel="0" collapsed="false">
      <c r="A74" s="43"/>
      <c r="B74" s="56" t="s">
        <v>65</v>
      </c>
      <c r="C74" s="31" t="n">
        <v>0.0078</v>
      </c>
      <c r="D74" s="43" t="s">
        <v>80</v>
      </c>
      <c r="E74" s="41" t="n">
        <v>15</v>
      </c>
      <c r="F74" s="42"/>
      <c r="G74" s="42"/>
      <c r="H74" s="42"/>
    </row>
    <row r="75" customFormat="false" ht="22.5" hidden="false" customHeight="true" outlineLevel="0" collapsed="false">
      <c r="A75" s="21" t="s">
        <v>54</v>
      </c>
      <c r="B75" s="23" t="s">
        <v>81</v>
      </c>
      <c r="C75" s="23"/>
      <c r="D75" s="23"/>
      <c r="E75" s="23"/>
      <c r="F75" s="58" t="n">
        <v>0.0007</v>
      </c>
      <c r="G75" s="59" t="n">
        <v>0.0007</v>
      </c>
      <c r="H75" s="59" t="n">
        <v>0.0007</v>
      </c>
      <c r="I75" s="60"/>
      <c r="J75" s="60"/>
    </row>
    <row r="76" customFormat="false" ht="30" hidden="false" customHeight="true" outlineLevel="0" collapsed="false">
      <c r="A76" s="21" t="s">
        <v>56</v>
      </c>
      <c r="B76" s="43" t="s">
        <v>82</v>
      </c>
      <c r="C76" s="43"/>
      <c r="D76" s="43"/>
      <c r="E76" s="43"/>
      <c r="F76" s="61" t="n">
        <f aca="false">(F66+F67+F69+F71+F73+F75)*F50</f>
        <v>0.0145523555555556</v>
      </c>
      <c r="G76" s="61" t="n">
        <f aca="false">(G66+G67+G69+G71+G73+G75)*G50</f>
        <v>0.0145523555555556</v>
      </c>
      <c r="H76" s="61" t="n">
        <f aca="false">(H66+H67+H69+H71+H73+H75)*H50</f>
        <v>0.0122587777777778</v>
      </c>
    </row>
    <row r="79" customFormat="false" ht="12.75" hidden="false" customHeight="false" outlineLevel="0" collapsed="false">
      <c r="B79" s="62" t="s">
        <v>83</v>
      </c>
      <c r="C79" s="63"/>
      <c r="D79" s="63"/>
      <c r="E79" s="64"/>
      <c r="F79" s="15" t="str">
        <f aca="false">BD_Paim!$B$14</f>
        <v>Lucro Presumido</v>
      </c>
      <c r="G79" s="17" t="str">
        <f aca="false">BD_Paim!$B$13</f>
        <v>Lucro Real</v>
      </c>
      <c r="H79" s="38" t="str">
        <f aca="false">BD_Paim!$B$15</f>
        <v>Simples Nacional</v>
      </c>
    </row>
    <row r="80" customFormat="false" ht="19.5" hidden="false" customHeight="true" outlineLevel="0" collapsed="false">
      <c r="B80" s="65" t="s">
        <v>84</v>
      </c>
      <c r="C80" s="66"/>
      <c r="D80" s="66"/>
      <c r="E80" s="67"/>
      <c r="F80" s="61" t="n">
        <v>0.03</v>
      </c>
      <c r="G80" s="68" t="n">
        <v>0.076</v>
      </c>
      <c r="H80" s="68" t="n">
        <v>0.0678</v>
      </c>
    </row>
    <row r="81" customFormat="false" ht="17.25" hidden="false" customHeight="true" outlineLevel="0" collapsed="false">
      <c r="B81" s="65" t="s">
        <v>85</v>
      </c>
      <c r="C81" s="66"/>
      <c r="D81" s="66"/>
      <c r="E81" s="67"/>
      <c r="F81" s="61" t="n">
        <v>0.0065</v>
      </c>
      <c r="G81" s="68" t="n">
        <v>0.0165</v>
      </c>
      <c r="H81" s="68" t="n">
        <v>0.0146</v>
      </c>
    </row>
    <row r="82" customFormat="false" ht="21" hidden="false" customHeight="true" outlineLevel="0" collapsed="false">
      <c r="B82" s="65" t="s">
        <v>86</v>
      </c>
      <c r="C82" s="66"/>
      <c r="D82" s="66"/>
      <c r="E82" s="67"/>
      <c r="F82" s="68" t="n">
        <v>0.05</v>
      </c>
      <c r="G82" s="68" t="n">
        <v>0.05</v>
      </c>
      <c r="H82" s="68" t="n">
        <v>0.05</v>
      </c>
    </row>
    <row r="83" customFormat="false" ht="20.25" hidden="false" customHeight="true" outlineLevel="0" collapsed="false">
      <c r="B83" s="65" t="s">
        <v>87</v>
      </c>
      <c r="C83" s="66"/>
      <c r="D83" s="66"/>
      <c r="E83" s="66"/>
      <c r="F83" s="69" t="n">
        <f aca="false">SUM(F80:F82)</f>
        <v>0.0865</v>
      </c>
      <c r="G83" s="69" t="n">
        <f aca="false">SUM(G80:G82)</f>
        <v>0.1425</v>
      </c>
      <c r="H83" s="69" t="n">
        <f aca="false">SUM(H80:H82)</f>
        <v>0.1324</v>
      </c>
    </row>
  </sheetData>
  <mergeCells count="62">
    <mergeCell ref="R13:U13"/>
    <mergeCell ref="A14:E14"/>
    <mergeCell ref="J14:L14"/>
    <mergeCell ref="R14:U14"/>
    <mergeCell ref="A34:H34"/>
    <mergeCell ref="B35:E35"/>
    <mergeCell ref="B36:E36"/>
    <mergeCell ref="B37:E37"/>
    <mergeCell ref="B38:E38"/>
    <mergeCell ref="B39:E39"/>
    <mergeCell ref="B41:E41"/>
    <mergeCell ref="B42:E42"/>
    <mergeCell ref="B43:E43"/>
    <mergeCell ref="B44:E44"/>
    <mergeCell ref="B45:E45"/>
    <mergeCell ref="B46:E46"/>
    <mergeCell ref="B47:E47"/>
    <mergeCell ref="B49:E49"/>
    <mergeCell ref="B50:E50"/>
    <mergeCell ref="A52:H52"/>
    <mergeCell ref="B53:E53"/>
    <mergeCell ref="A54:A55"/>
    <mergeCell ref="B54:C55"/>
    <mergeCell ref="F54:F55"/>
    <mergeCell ref="G54:G55"/>
    <mergeCell ref="H54:H55"/>
    <mergeCell ref="B56:E56"/>
    <mergeCell ref="B57:E57"/>
    <mergeCell ref="A58:A59"/>
    <mergeCell ref="B58:D58"/>
    <mergeCell ref="F58:F59"/>
    <mergeCell ref="G58:G59"/>
    <mergeCell ref="H58:H59"/>
    <mergeCell ref="B59:C59"/>
    <mergeCell ref="B60:E60"/>
    <mergeCell ref="B61:E61"/>
    <mergeCell ref="B62:E62"/>
    <mergeCell ref="A64:H64"/>
    <mergeCell ref="B66:E66"/>
    <mergeCell ref="A67:A68"/>
    <mergeCell ref="F67:F68"/>
    <mergeCell ref="G67:G68"/>
    <mergeCell ref="H67:H68"/>
    <mergeCell ref="B68:D68"/>
    <mergeCell ref="A69:A70"/>
    <mergeCell ref="B69:D69"/>
    <mergeCell ref="F69:F70"/>
    <mergeCell ref="G69:G70"/>
    <mergeCell ref="H69:H70"/>
    <mergeCell ref="B70:D70"/>
    <mergeCell ref="A71:A72"/>
    <mergeCell ref="B71:E71"/>
    <mergeCell ref="F71:F72"/>
    <mergeCell ref="G71:G72"/>
    <mergeCell ref="H71:H72"/>
    <mergeCell ref="B72:D72"/>
    <mergeCell ref="A73:A74"/>
    <mergeCell ref="F73:F74"/>
    <mergeCell ref="G73:G74"/>
    <mergeCell ref="H73:H74"/>
    <mergeCell ref="B75:E75"/>
    <mergeCell ref="B76:E7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000000"/>
    <pageSetUpPr fitToPage="true"/>
  </sheetPr>
  <dimension ref="A1:T184"/>
  <sheetViews>
    <sheetView showFormulas="false" showGridLines="fals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C5" activeCellId="0" sqref="C5"/>
    </sheetView>
  </sheetViews>
  <sheetFormatPr defaultRowHeight="12.75" zeroHeight="false" outlineLevelRow="0" outlineLevelCol="0"/>
  <cols>
    <col collapsed="false" customWidth="true" hidden="false" outlineLevel="0" max="1" min="1" style="6" width="6.42"/>
    <col collapsed="false" customWidth="true" hidden="false" outlineLevel="0" max="2" min="2" style="6" width="17.71"/>
    <col collapsed="false" customWidth="true" hidden="false" outlineLevel="0" max="3" min="3" style="6" width="16.71"/>
    <col collapsed="false" customWidth="true" hidden="false" outlineLevel="0" max="4" min="4" style="6" width="13.7"/>
    <col collapsed="false" customWidth="true" hidden="false" outlineLevel="0" max="5" min="5" style="6" width="9.58"/>
    <col collapsed="false" customWidth="true" hidden="false" outlineLevel="0" max="6" min="6" style="6" width="15.42"/>
    <col collapsed="false" customWidth="true" hidden="false" outlineLevel="0" max="7" min="7" style="6" width="15.86"/>
    <col collapsed="false" customWidth="true" hidden="false" outlineLevel="0" max="8" min="8" style="6" width="15.42"/>
    <col collapsed="false" customWidth="true" hidden="false" outlineLevel="0" max="9" min="9" style="70" width="20.86"/>
    <col collapsed="false" customWidth="true" hidden="false" outlineLevel="0" max="10" min="10" style="6" width="22.28"/>
    <col collapsed="false" customWidth="true" hidden="true" outlineLevel="0" max="12" min="11" style="6" width="11.14"/>
    <col collapsed="false" customWidth="true" hidden="false" outlineLevel="0" max="13" min="13" style="6" width="12.71"/>
    <col collapsed="false" customWidth="false" hidden="true" outlineLevel="0" max="15" min="14" style="6" width="11.52"/>
    <col collapsed="false" customWidth="true" hidden="false" outlineLevel="0" max="1025" min="16" style="6" width="9.14"/>
  </cols>
  <sheetData>
    <row r="1" customFormat="false" ht="36" hidden="false" customHeight="true" outlineLevel="0" collapsed="false">
      <c r="A1" s="5"/>
      <c r="I1" s="71"/>
    </row>
    <row r="2" customFormat="false" ht="26.1" hidden="false" customHeight="true" outlineLevel="0" collapsed="false">
      <c r="A2" s="72" t="s">
        <v>88</v>
      </c>
      <c r="B2" s="72"/>
      <c r="C2" s="72"/>
      <c r="D2" s="72"/>
      <c r="E2" s="72"/>
      <c r="F2" s="72"/>
      <c r="G2" s="72"/>
      <c r="H2" s="72"/>
      <c r="I2" s="73"/>
    </row>
    <row r="3" customFormat="false" ht="58.5" hidden="false" customHeight="true" outlineLevel="0" collapsed="false">
      <c r="A3" s="74" t="s">
        <v>89</v>
      </c>
      <c r="B3" s="74"/>
      <c r="C3" s="75" t="s">
        <v>90</v>
      </c>
      <c r="D3" s="75"/>
      <c r="E3" s="75"/>
      <c r="F3" s="75"/>
      <c r="G3" s="75"/>
      <c r="H3" s="75"/>
      <c r="I3" s="73"/>
      <c r="J3" s="76" t="s">
        <v>91</v>
      </c>
    </row>
    <row r="4" customFormat="false" ht="36.75" hidden="false" customHeight="true" outlineLevel="0" collapsed="false">
      <c r="A4" s="77" t="s">
        <v>92</v>
      </c>
      <c r="B4" s="77"/>
      <c r="C4" s="77"/>
      <c r="D4" s="77"/>
      <c r="E4" s="77"/>
      <c r="F4" s="78" t="s">
        <v>93</v>
      </c>
      <c r="G4" s="78"/>
      <c r="H4" s="78"/>
      <c r="I4" s="73"/>
      <c r="J4" s="79" t="s">
        <v>94</v>
      </c>
    </row>
    <row r="5" customFormat="false" ht="36.75" hidden="false" customHeight="true" outlineLevel="0" collapsed="false">
      <c r="A5" s="80" t="s">
        <v>95</v>
      </c>
      <c r="B5" s="80"/>
      <c r="C5" s="75" t="s">
        <v>96</v>
      </c>
      <c r="D5" s="75"/>
      <c r="E5" s="75"/>
      <c r="F5" s="75"/>
      <c r="G5" s="75"/>
      <c r="H5" s="75"/>
      <c r="I5" s="73"/>
      <c r="J5" s="79"/>
      <c r="K5" s="81"/>
      <c r="L5" s="81"/>
      <c r="M5" s="81"/>
    </row>
    <row r="6" customFormat="false" ht="36.75" hidden="false" customHeight="true" outlineLevel="0" collapsed="false">
      <c r="A6" s="82" t="s">
        <v>97</v>
      </c>
      <c r="B6" s="82"/>
      <c r="C6" s="82"/>
      <c r="D6" s="82"/>
      <c r="E6" s="83" t="s">
        <v>98</v>
      </c>
      <c r="F6" s="83"/>
      <c r="G6" s="83"/>
      <c r="H6" s="83"/>
      <c r="I6" s="73"/>
      <c r="J6" s="79"/>
      <c r="K6" s="81"/>
      <c r="L6" s="81"/>
      <c r="M6" s="81"/>
    </row>
    <row r="7" customFormat="false" ht="23.25" hidden="false" customHeight="true" outlineLevel="0" collapsed="false">
      <c r="A7" s="82" t="s">
        <v>99</v>
      </c>
      <c r="B7" s="82"/>
      <c r="C7" s="82"/>
      <c r="D7" s="82"/>
      <c r="E7" s="83" t="s">
        <v>100</v>
      </c>
      <c r="F7" s="83"/>
      <c r="G7" s="83"/>
      <c r="H7" s="83"/>
      <c r="I7" s="73"/>
      <c r="J7" s="79"/>
      <c r="K7" s="81"/>
      <c r="L7" s="81"/>
      <c r="M7" s="81"/>
    </row>
    <row r="8" customFormat="false" ht="28.5" hidden="false" customHeight="true" outlineLevel="0" collapsed="false">
      <c r="A8" s="84" t="s">
        <v>101</v>
      </c>
      <c r="B8" s="84"/>
      <c r="C8" s="84"/>
      <c r="D8" s="84"/>
      <c r="E8" s="85" t="s">
        <v>9</v>
      </c>
      <c r="F8" s="85"/>
      <c r="G8" s="85"/>
      <c r="H8" s="85"/>
      <c r="I8" s="73"/>
      <c r="J8" s="79"/>
      <c r="K8" s="81"/>
      <c r="L8" s="81"/>
      <c r="M8" s="81"/>
    </row>
    <row r="9" customFormat="false" ht="48" hidden="false" customHeight="true" outlineLevel="0" collapsed="false">
      <c r="A9" s="86" t="s">
        <v>102</v>
      </c>
      <c r="B9" s="86"/>
      <c r="C9" s="86"/>
      <c r="D9" s="86"/>
      <c r="E9" s="87"/>
      <c r="F9" s="87"/>
      <c r="G9" s="87"/>
      <c r="H9" s="87"/>
      <c r="I9" s="73"/>
      <c r="J9" s="79"/>
    </row>
    <row r="10" customFormat="false" ht="26.1" hidden="false" customHeight="true" outlineLevel="0" collapsed="false">
      <c r="A10" s="88"/>
      <c r="B10" s="88"/>
      <c r="C10" s="88"/>
      <c r="D10" s="88"/>
      <c r="E10" s="88"/>
      <c r="F10" s="88"/>
      <c r="G10" s="88"/>
      <c r="I10" s="73"/>
    </row>
    <row r="11" customFormat="false" ht="26.1" hidden="false" customHeight="true" outlineLevel="0" collapsed="false">
      <c r="A11" s="89" t="s">
        <v>103</v>
      </c>
      <c r="B11" s="89"/>
      <c r="C11" s="89"/>
      <c r="D11" s="89"/>
      <c r="E11" s="89"/>
      <c r="F11" s="89"/>
      <c r="G11" s="89"/>
      <c r="H11" s="89"/>
      <c r="I11" s="73"/>
    </row>
    <row r="12" customFormat="false" ht="26.1" hidden="false" customHeight="true" outlineLevel="0" collapsed="false">
      <c r="A12" s="90" t="s">
        <v>104</v>
      </c>
      <c r="B12" s="90"/>
      <c r="C12" s="90"/>
      <c r="D12" s="90"/>
      <c r="E12" s="91" t="s">
        <v>105</v>
      </c>
      <c r="F12" s="91"/>
      <c r="G12" s="90" t="s">
        <v>106</v>
      </c>
      <c r="H12" s="90"/>
      <c r="I12" s="73"/>
    </row>
    <row r="13" customFormat="false" ht="26.1" hidden="false" customHeight="true" outlineLevel="0" collapsed="false">
      <c r="A13" s="92"/>
      <c r="B13" s="92"/>
      <c r="C13" s="92"/>
      <c r="D13" s="92"/>
      <c r="E13" s="92"/>
      <c r="F13" s="92"/>
      <c r="G13" s="92"/>
      <c r="H13" s="92"/>
      <c r="I13" s="73"/>
    </row>
    <row r="14" customFormat="false" ht="26.1" hidden="false" customHeight="true" outlineLevel="0" collapsed="false">
      <c r="A14" s="93"/>
      <c r="B14" s="94"/>
      <c r="C14" s="94"/>
      <c r="D14" s="95"/>
      <c r="E14" s="95"/>
      <c r="F14" s="95"/>
      <c r="G14" s="95"/>
      <c r="I14" s="73"/>
    </row>
    <row r="15" customFormat="false" ht="23.25" hidden="false" customHeight="true" outlineLevel="0" collapsed="false">
      <c r="A15" s="96" t="s">
        <v>107</v>
      </c>
      <c r="B15" s="96"/>
      <c r="C15" s="96"/>
      <c r="D15" s="96"/>
      <c r="E15" s="96"/>
      <c r="F15" s="96"/>
      <c r="G15" s="96"/>
      <c r="H15" s="96"/>
      <c r="I15" s="73"/>
    </row>
    <row r="16" customFormat="false" ht="26.1" hidden="false" customHeight="true" outlineLevel="0" collapsed="false">
      <c r="A16" s="97" t="n">
        <v>1</v>
      </c>
      <c r="B16" s="98" t="s">
        <v>108</v>
      </c>
      <c r="C16" s="98"/>
      <c r="D16" s="98"/>
      <c r="E16" s="98"/>
      <c r="F16" s="92"/>
      <c r="G16" s="92"/>
      <c r="H16" s="92"/>
      <c r="I16" s="73"/>
    </row>
    <row r="17" customFormat="false" ht="26.1" hidden="false" customHeight="true" outlineLevel="0" collapsed="false">
      <c r="A17" s="97" t="n">
        <v>2</v>
      </c>
      <c r="B17" s="99" t="s">
        <v>109</v>
      </c>
      <c r="C17" s="99"/>
      <c r="D17" s="99"/>
      <c r="E17" s="99"/>
      <c r="F17" s="100"/>
      <c r="G17" s="100"/>
      <c r="H17" s="100"/>
      <c r="I17" s="73"/>
    </row>
    <row r="18" customFormat="false" ht="26.1" hidden="false" customHeight="true" outlineLevel="0" collapsed="false">
      <c r="A18" s="97" t="n">
        <v>3</v>
      </c>
      <c r="B18" s="101" t="s">
        <v>110</v>
      </c>
      <c r="C18" s="101"/>
      <c r="D18" s="101"/>
      <c r="E18" s="101"/>
      <c r="F18" s="92"/>
      <c r="G18" s="92"/>
      <c r="H18" s="92"/>
      <c r="I18" s="73"/>
    </row>
    <row r="19" customFormat="false" ht="26.1" hidden="false" customHeight="true" outlineLevel="0" collapsed="false">
      <c r="A19" s="97" t="n">
        <v>4</v>
      </c>
      <c r="B19" s="99" t="s">
        <v>111</v>
      </c>
      <c r="C19" s="99"/>
      <c r="D19" s="99"/>
      <c r="E19" s="99"/>
      <c r="F19" s="92"/>
      <c r="G19" s="92"/>
      <c r="H19" s="92"/>
      <c r="I19" s="73"/>
    </row>
    <row r="20" customFormat="false" ht="26.1" hidden="false" customHeight="true" outlineLevel="0" collapsed="false">
      <c r="A20" s="97" t="n">
        <v>5</v>
      </c>
      <c r="B20" s="101" t="s">
        <v>112</v>
      </c>
      <c r="C20" s="101"/>
      <c r="D20" s="101"/>
      <c r="E20" s="101"/>
      <c r="F20" s="100"/>
      <c r="G20" s="100"/>
      <c r="H20" s="100"/>
      <c r="I20" s="73"/>
    </row>
    <row r="21" customFormat="false" ht="26.1" hidden="false" customHeight="true" outlineLevel="0" collapsed="false">
      <c r="A21" s="97" t="n">
        <v>6</v>
      </c>
      <c r="B21" s="99" t="s">
        <v>113</v>
      </c>
      <c r="C21" s="99"/>
      <c r="D21" s="99"/>
      <c r="E21" s="99"/>
      <c r="F21" s="102"/>
      <c r="G21" s="102"/>
      <c r="H21" s="102"/>
      <c r="I21" s="73"/>
    </row>
    <row r="22" customFormat="false" ht="26.1" hidden="false" customHeight="true" outlineLevel="0" collapsed="false">
      <c r="A22" s="97" t="n">
        <v>8</v>
      </c>
      <c r="B22" s="99" t="s">
        <v>114</v>
      </c>
      <c r="C22" s="99"/>
      <c r="D22" s="99"/>
      <c r="E22" s="99"/>
      <c r="F22" s="103"/>
      <c r="G22" s="103"/>
      <c r="H22" s="103"/>
      <c r="I22" s="73"/>
    </row>
    <row r="23" customFormat="false" ht="26.1" hidden="false" customHeight="true" outlineLevel="0" collapsed="false">
      <c r="A23" s="104"/>
      <c r="B23" s="105"/>
      <c r="C23" s="95"/>
      <c r="D23" s="95"/>
      <c r="E23" s="95"/>
      <c r="F23" s="95"/>
      <c r="G23" s="95"/>
      <c r="I23" s="73"/>
      <c r="J23" s="88"/>
    </row>
    <row r="24" customFormat="false" ht="26.1" hidden="false" customHeight="true" outlineLevel="0" collapsed="false">
      <c r="A24" s="106" t="s">
        <v>115</v>
      </c>
      <c r="B24" s="106"/>
      <c r="C24" s="106"/>
      <c r="D24" s="106"/>
      <c r="E24" s="106"/>
      <c r="F24" s="106"/>
      <c r="G24" s="106"/>
      <c r="H24" s="106"/>
      <c r="I24" s="73"/>
      <c r="J24" s="107"/>
    </row>
    <row r="25" customFormat="false" ht="26.1" hidden="false" customHeight="true" outlineLevel="0" collapsed="false">
      <c r="A25" s="108" t="n">
        <v>1</v>
      </c>
      <c r="B25" s="108" t="s">
        <v>116</v>
      </c>
      <c r="C25" s="108"/>
      <c r="D25" s="108"/>
      <c r="E25" s="108"/>
      <c r="F25" s="108"/>
      <c r="G25" s="109" t="s">
        <v>117</v>
      </c>
      <c r="H25" s="109" t="s">
        <v>118</v>
      </c>
      <c r="I25" s="73"/>
      <c r="J25" s="107"/>
      <c r="N25" s="6" t="s">
        <v>119</v>
      </c>
      <c r="O25" s="6" t="str">
        <f aca="false">IF(E27=E28,IF(E27="Sim",N25,""),"")</f>
        <v/>
      </c>
    </row>
    <row r="26" customFormat="false" ht="26.1" hidden="false" customHeight="true" outlineLevel="0" collapsed="false">
      <c r="A26" s="110" t="s">
        <v>39</v>
      </c>
      <c r="B26" s="111" t="s">
        <v>120</v>
      </c>
      <c r="C26" s="111"/>
      <c r="D26" s="111"/>
      <c r="E26" s="112" t="s">
        <v>121</v>
      </c>
      <c r="F26" s="112"/>
      <c r="G26" s="113" t="n">
        <f aca="false">F22*E13</f>
        <v>0</v>
      </c>
      <c r="H26" s="114" t="n">
        <f aca="false">G26*G$13</f>
        <v>0</v>
      </c>
      <c r="I26" s="73"/>
      <c r="J26" s="88"/>
    </row>
    <row r="27" customFormat="false" ht="26.1" hidden="false" customHeight="true" outlineLevel="0" collapsed="false">
      <c r="A27" s="110" t="s">
        <v>41</v>
      </c>
      <c r="B27" s="111" t="s">
        <v>122</v>
      </c>
      <c r="C27" s="111"/>
      <c r="D27" s="111"/>
      <c r="E27" s="115" t="s">
        <v>0</v>
      </c>
      <c r="F27" s="116" t="str">
        <f aca="false">IF(E28="Sim","",IF(E27="Sim","30%"," "))</f>
        <v>30%</v>
      </c>
      <c r="G27" s="117" t="n">
        <f aca="false">IF(E28="Sim",0,IF(E27="Sim",ROUND(G26*F27,2),0))</f>
        <v>0</v>
      </c>
      <c r="H27" s="114" t="n">
        <f aca="false">IF(E28="Sim",0,IF(E27="Sim",G27*G$13,0))</f>
        <v>0</v>
      </c>
      <c r="I27" s="73"/>
    </row>
    <row r="28" customFormat="false" ht="26.1" hidden="false" customHeight="true" outlineLevel="0" collapsed="false">
      <c r="A28" s="110" t="s">
        <v>43</v>
      </c>
      <c r="B28" s="111" t="s">
        <v>123</v>
      </c>
      <c r="C28" s="111"/>
      <c r="D28" s="111"/>
      <c r="E28" s="115" t="s">
        <v>1</v>
      </c>
      <c r="F28" s="118" t="n">
        <v>0.2</v>
      </c>
      <c r="G28" s="117" t="n">
        <f aca="false">IF(E27="Sim",0,IF(E28="Sim",ROUND(G26*F28,2),0))</f>
        <v>0</v>
      </c>
      <c r="H28" s="114" t="n">
        <f aca="false">IF(E27="Sim",0,IF(E28="Sim",G28*G$13,0))</f>
        <v>0</v>
      </c>
      <c r="I28" s="73"/>
    </row>
    <row r="29" customFormat="false" ht="26.1" hidden="false" customHeight="true" outlineLevel="0" collapsed="false">
      <c r="A29" s="110" t="s">
        <v>50</v>
      </c>
      <c r="B29" s="119" t="s">
        <v>124</v>
      </c>
      <c r="C29" s="120"/>
      <c r="D29" s="121"/>
      <c r="E29" s="115" t="s">
        <v>1</v>
      </c>
      <c r="F29" s="118"/>
      <c r="G29" s="117" t="n">
        <f aca="false">IF(E29="Sim",ROUND(G26*F29,2),0)</f>
        <v>0</v>
      </c>
      <c r="H29" s="114" t="n">
        <f aca="false">IF(E29="Sim",G29*G$13,0)</f>
        <v>0</v>
      </c>
      <c r="I29" s="73"/>
    </row>
    <row r="30" customFormat="false" ht="26.1" hidden="false" customHeight="true" outlineLevel="0" collapsed="false">
      <c r="A30" s="110" t="s">
        <v>50</v>
      </c>
      <c r="B30" s="122" t="s">
        <v>125</v>
      </c>
      <c r="C30" s="122"/>
      <c r="D30" s="122"/>
      <c r="E30" s="115" t="s">
        <v>0</v>
      </c>
      <c r="F30" s="118" t="n">
        <v>0.2</v>
      </c>
      <c r="G30" s="117" t="n">
        <f aca="false">IF(E30="Sim",ROUND(((G26+G27+G28)/220)*F30*F31*F32,2),0)</f>
        <v>0</v>
      </c>
      <c r="H30" s="114" t="n">
        <f aca="false">IF(E30="Sim",G30*G$13,0)</f>
        <v>0</v>
      </c>
      <c r="I30" s="73"/>
      <c r="J30" s="123"/>
    </row>
    <row r="31" customFormat="false" ht="26.1" hidden="false" customHeight="true" outlineLevel="0" collapsed="false">
      <c r="A31" s="110" t="s">
        <v>126</v>
      </c>
      <c r="B31" s="122" t="s">
        <v>127</v>
      </c>
      <c r="C31" s="122"/>
      <c r="D31" s="122"/>
      <c r="E31" s="124" t="str">
        <f aca="false">IF(E30&lt;&gt;"",IF(E30="Sim","Sim","Não"))</f>
        <v>Sim</v>
      </c>
      <c r="F31" s="125" t="n">
        <v>12</v>
      </c>
      <c r="G31" s="112" t="s">
        <v>121</v>
      </c>
      <c r="H31" s="112"/>
      <c r="I31" s="73"/>
      <c r="J31" s="126"/>
    </row>
    <row r="32" customFormat="false" ht="26.1" hidden="false" customHeight="true" outlineLevel="0" collapsed="false">
      <c r="A32" s="110" t="s">
        <v>128</v>
      </c>
      <c r="B32" s="122" t="s">
        <v>129</v>
      </c>
      <c r="C32" s="122"/>
      <c r="D32" s="122"/>
      <c r="E32" s="124" t="str">
        <f aca="false">IF(E30&lt;&gt;"",IF(E30="Sim","Sim","Não"))</f>
        <v>Sim</v>
      </c>
      <c r="F32" s="125" t="n">
        <v>15.22</v>
      </c>
      <c r="G32" s="112" t="s">
        <v>121</v>
      </c>
      <c r="H32" s="112"/>
      <c r="I32" s="73"/>
      <c r="J32" s="126"/>
    </row>
    <row r="33" customFormat="false" ht="26.1" hidden="false" customHeight="true" outlineLevel="0" collapsed="false">
      <c r="A33" s="110" t="s">
        <v>52</v>
      </c>
      <c r="B33" s="119" t="s">
        <v>130</v>
      </c>
      <c r="C33" s="119"/>
      <c r="D33" s="119"/>
      <c r="E33" s="124" t="s">
        <v>1</v>
      </c>
      <c r="F33" s="127" t="s">
        <v>121</v>
      </c>
      <c r="G33" s="128" t="n">
        <f aca="false">IF(E33="Sim",F34*F35*E13,0)</f>
        <v>0</v>
      </c>
      <c r="H33" s="114" t="n">
        <f aca="false">IF(E33="Sim",G33*G13,0)</f>
        <v>0</v>
      </c>
      <c r="I33" s="73"/>
    </row>
    <row r="34" customFormat="false" ht="26.1" hidden="false" customHeight="true" outlineLevel="0" collapsed="false">
      <c r="A34" s="110" t="s">
        <v>131</v>
      </c>
      <c r="B34" s="122" t="s">
        <v>132</v>
      </c>
      <c r="C34" s="122"/>
      <c r="D34" s="122"/>
      <c r="E34" s="124" t="str">
        <f aca="false">IF(E33&lt;&gt;"",IF(E33="Sim","Sim","Não"))</f>
        <v>Não</v>
      </c>
      <c r="F34" s="129" t="n">
        <f aca="false">((7*1.142857)-7)*F32</f>
        <v>15.21998478</v>
      </c>
      <c r="G34" s="112" t="s">
        <v>121</v>
      </c>
      <c r="H34" s="112"/>
      <c r="I34" s="73"/>
    </row>
    <row r="35" customFormat="false" ht="26.1" hidden="false" customHeight="true" outlineLevel="0" collapsed="false">
      <c r="A35" s="110" t="s">
        <v>133</v>
      </c>
      <c r="B35" s="122" t="s">
        <v>134</v>
      </c>
      <c r="C35" s="122"/>
      <c r="D35" s="122"/>
      <c r="E35" s="124" t="str">
        <f aca="false">IF(E33&lt;&gt;"",IF(E33="Sim","Sim","Não"))</f>
        <v>Não</v>
      </c>
      <c r="F35" s="130" t="n">
        <f aca="false">J31+J32</f>
        <v>0</v>
      </c>
      <c r="G35" s="112" t="s">
        <v>121</v>
      </c>
      <c r="H35" s="112"/>
      <c r="I35" s="73"/>
    </row>
    <row r="36" customFormat="false" ht="26.1" hidden="false" customHeight="true" outlineLevel="0" collapsed="false">
      <c r="A36" s="110" t="s">
        <v>56</v>
      </c>
      <c r="B36" s="119" t="s">
        <v>135</v>
      </c>
      <c r="C36" s="120"/>
      <c r="D36" s="120"/>
      <c r="E36" s="131" t="s">
        <v>0</v>
      </c>
      <c r="F36" s="118"/>
      <c r="G36" s="117" t="n">
        <f aca="false">IF(E36="Sim",ROUND(((G26+G27+G28)/220)*(1+F36)*F37,2),0)</f>
        <v>0</v>
      </c>
      <c r="H36" s="114" t="n">
        <f aca="false">IF(E36="Sim",G36*G13,0)</f>
        <v>0</v>
      </c>
      <c r="I36" s="73"/>
    </row>
    <row r="37" customFormat="false" ht="26.1" hidden="false" customHeight="true" outlineLevel="0" collapsed="false">
      <c r="A37" s="110" t="s">
        <v>136</v>
      </c>
      <c r="B37" s="111" t="s">
        <v>137</v>
      </c>
      <c r="C37" s="111"/>
      <c r="D37" s="111"/>
      <c r="E37" s="124" t="str">
        <f aca="false">IF(E36&lt;&gt;"",IF(E30="Sim","Sim","Não"))</f>
        <v>Sim</v>
      </c>
      <c r="F37" s="132" t="n">
        <v>15.22</v>
      </c>
      <c r="G37" s="112" t="s">
        <v>121</v>
      </c>
      <c r="H37" s="112"/>
      <c r="I37" s="73"/>
    </row>
    <row r="38" customFormat="false" ht="26.1" hidden="false" customHeight="true" outlineLevel="0" collapsed="false">
      <c r="A38" s="110" t="s">
        <v>59</v>
      </c>
      <c r="B38" s="122" t="s">
        <v>138</v>
      </c>
      <c r="C38" s="122"/>
      <c r="D38" s="122"/>
      <c r="E38" s="133" t="s">
        <v>139</v>
      </c>
      <c r="F38" s="133"/>
      <c r="G38" s="117"/>
      <c r="H38" s="114" t="n">
        <f aca="false">IF(E30="Sim",G38*G$13,0)</f>
        <v>0</v>
      </c>
      <c r="I38" s="73"/>
    </row>
    <row r="39" customFormat="false" ht="26.1" hidden="false" customHeight="true" outlineLevel="0" collapsed="false">
      <c r="A39" s="110" t="s">
        <v>140</v>
      </c>
      <c r="B39" s="119" t="s">
        <v>141</v>
      </c>
      <c r="C39" s="120"/>
      <c r="D39" s="121"/>
      <c r="E39" s="112" t="s">
        <v>121</v>
      </c>
      <c r="F39" s="112"/>
      <c r="G39" s="117"/>
      <c r="H39" s="114"/>
      <c r="I39" s="73"/>
    </row>
    <row r="40" customFormat="false" ht="26.1" hidden="false" customHeight="true" outlineLevel="0" collapsed="false">
      <c r="A40" s="110" t="s">
        <v>142</v>
      </c>
      <c r="B40" s="134" t="s">
        <v>143</v>
      </c>
      <c r="C40" s="134"/>
      <c r="D40" s="134"/>
      <c r="E40" s="112" t="s">
        <v>121</v>
      </c>
      <c r="F40" s="112"/>
      <c r="G40" s="113"/>
      <c r="H40" s="114" t="n">
        <f aca="false">G40*G$13</f>
        <v>0</v>
      </c>
      <c r="I40" s="73"/>
    </row>
    <row r="41" customFormat="false" ht="26.1" hidden="false" customHeight="true" outlineLevel="0" collapsed="false">
      <c r="A41" s="110" t="s">
        <v>144</v>
      </c>
      <c r="B41" s="134" t="s">
        <v>143</v>
      </c>
      <c r="C41" s="134"/>
      <c r="D41" s="134"/>
      <c r="E41" s="112" t="s">
        <v>121</v>
      </c>
      <c r="F41" s="112"/>
      <c r="G41" s="113"/>
      <c r="H41" s="114" t="n">
        <f aca="false">G41*G$13</f>
        <v>0</v>
      </c>
      <c r="I41" s="73"/>
    </row>
    <row r="42" customFormat="false" ht="26.1" hidden="false" customHeight="true" outlineLevel="0" collapsed="false">
      <c r="A42" s="135" t="s">
        <v>145</v>
      </c>
      <c r="B42" s="135"/>
      <c r="C42" s="135"/>
      <c r="D42" s="135"/>
      <c r="E42" s="135"/>
      <c r="F42" s="135"/>
      <c r="G42" s="136" t="n">
        <f aca="false">SUM(G26,G27,G28,G29,G30,G33,G36,G38,G39,G40,G41)</f>
        <v>0</v>
      </c>
      <c r="H42" s="137" t="n">
        <f aca="false">G42*G$13</f>
        <v>0</v>
      </c>
      <c r="I42" s="73"/>
    </row>
    <row r="43" customFormat="false" ht="26.1" hidden="false" customHeight="true" outlineLevel="0" collapsed="false">
      <c r="A43" s="138"/>
      <c r="B43" s="138"/>
      <c r="C43" s="138"/>
      <c r="D43" s="138"/>
      <c r="E43" s="138"/>
      <c r="F43" s="138"/>
      <c r="G43" s="139"/>
      <c r="H43" s="140"/>
      <c r="I43" s="73"/>
    </row>
    <row r="44" customFormat="false" ht="26.1" hidden="false" customHeight="true" outlineLevel="0" collapsed="false">
      <c r="A44" s="141" t="s">
        <v>146</v>
      </c>
      <c r="B44" s="141"/>
      <c r="C44" s="141"/>
      <c r="D44" s="141"/>
      <c r="E44" s="141"/>
      <c r="F44" s="141"/>
      <c r="G44" s="142" t="n">
        <f aca="false">G42-G36</f>
        <v>0</v>
      </c>
      <c r="H44" s="114" t="n">
        <f aca="false">G44*G$13</f>
        <v>0</v>
      </c>
      <c r="I44" s="73"/>
    </row>
    <row r="45" s="88" customFormat="true" ht="26.1" hidden="false" customHeight="true" outlineLevel="0" collapsed="false">
      <c r="E45" s="143"/>
      <c r="G45" s="144"/>
      <c r="I45" s="73"/>
    </row>
    <row r="46" customFormat="false" ht="26.1" hidden="false" customHeight="true" outlineLevel="0" collapsed="false">
      <c r="A46" s="145" t="s">
        <v>37</v>
      </c>
      <c r="B46" s="145"/>
      <c r="C46" s="145"/>
      <c r="D46" s="145"/>
      <c r="E46" s="145"/>
      <c r="F46" s="145"/>
      <c r="G46" s="145"/>
      <c r="H46" s="145"/>
      <c r="I46" s="73"/>
    </row>
    <row r="47" customFormat="false" ht="26.1" hidden="false" customHeight="true" outlineLevel="0" collapsed="false">
      <c r="A47" s="146" t="s">
        <v>38</v>
      </c>
      <c r="B47" s="146"/>
      <c r="C47" s="146"/>
      <c r="D47" s="146"/>
      <c r="E47" s="146"/>
      <c r="F47" s="147" t="s">
        <v>147</v>
      </c>
      <c r="G47" s="148" t="s">
        <v>117</v>
      </c>
      <c r="H47" s="148" t="s">
        <v>118</v>
      </c>
      <c r="I47" s="73"/>
    </row>
    <row r="48" customFormat="false" ht="26.1" hidden="false" customHeight="true" outlineLevel="0" collapsed="false">
      <c r="A48" s="149" t="s">
        <v>39</v>
      </c>
      <c r="B48" s="150" t="s">
        <v>40</v>
      </c>
      <c r="C48" s="150"/>
      <c r="D48" s="150"/>
      <c r="E48" s="150"/>
      <c r="F48" s="151" t="n">
        <f aca="false">IF($E$8='Base Apoio'!$F$35,'Base Apoio'!F36,IF($E$8='Base Apoio'!$G$35,'Base Apoio'!G36,IF($E$8='Base Apoio'!$H$35,'Base Apoio'!H36)))</f>
        <v>0.0833</v>
      </c>
      <c r="G48" s="152" t="n">
        <f aca="false">ROUND(F48*G$44,2)</f>
        <v>0</v>
      </c>
      <c r="H48" s="153" t="n">
        <f aca="false">G48*G$13</f>
        <v>0</v>
      </c>
      <c r="I48" s="73"/>
    </row>
    <row r="49" customFormat="false" ht="26.1" hidden="false" customHeight="true" outlineLevel="0" collapsed="false">
      <c r="A49" s="149" t="s">
        <v>41</v>
      </c>
      <c r="B49" s="150" t="s">
        <v>42</v>
      </c>
      <c r="C49" s="150"/>
      <c r="D49" s="150"/>
      <c r="E49" s="150"/>
      <c r="F49" s="151" t="n">
        <f aca="false">IF($E$8='Base Apoio'!$F$35,'Base Apoio'!F37,IF($E$8='Base Apoio'!$G$35,'Base Apoio'!G37,IF($E$8='Base Apoio'!$H$35,'Base Apoio'!H37)))</f>
        <v>0.1111</v>
      </c>
      <c r="G49" s="152" t="n">
        <f aca="false">ROUND(F49*G$44,2)</f>
        <v>0</v>
      </c>
      <c r="H49" s="153" t="n">
        <f aca="false">G49*G$13</f>
        <v>0</v>
      </c>
      <c r="I49" s="73"/>
    </row>
    <row r="50" customFormat="false" ht="26.1" hidden="false" customHeight="true" outlineLevel="0" collapsed="false">
      <c r="A50" s="149" t="s">
        <v>43</v>
      </c>
      <c r="B50" s="154" t="s">
        <v>44</v>
      </c>
      <c r="C50" s="154"/>
      <c r="D50" s="154"/>
      <c r="E50" s="154"/>
      <c r="F50" s="151" t="n">
        <f aca="false">IF($E$8='Base Apoio'!$F$35,'Base Apoio'!F38,IF($E$8='Base Apoio'!$G$35,'Base Apoio'!G38,IF($E$8='Base Apoio'!$H$35,'Base Apoio'!H38)))</f>
        <v>0.0715392</v>
      </c>
      <c r="G50" s="152" t="n">
        <f aca="false">ROUND(F50*G$44,2)</f>
        <v>0</v>
      </c>
      <c r="H50" s="153" t="n">
        <f aca="false">G50*G$13</f>
        <v>0</v>
      </c>
      <c r="I50" s="73"/>
    </row>
    <row r="51" customFormat="false" ht="26.1" hidden="false" customHeight="true" outlineLevel="0" collapsed="false">
      <c r="A51" s="135" t="s">
        <v>45</v>
      </c>
      <c r="B51" s="135"/>
      <c r="C51" s="135"/>
      <c r="D51" s="135"/>
      <c r="E51" s="135"/>
      <c r="F51" s="155" t="n">
        <f aca="false">IF($E$8='Base Apoio'!$F$35,'Base Apoio'!F39,IF($E$8='Base Apoio'!$G$35,'Base Apoio'!G39,IF($E$8='Base Apoio'!$H$35,'Base Apoio'!H39)))</f>
        <v>0.2659392</v>
      </c>
      <c r="G51" s="136" t="n">
        <f aca="false">G48+G50+G49</f>
        <v>0</v>
      </c>
      <c r="H51" s="137" t="n">
        <f aca="false">G51*G$13</f>
        <v>0</v>
      </c>
      <c r="I51" s="73"/>
    </row>
    <row r="52" customFormat="false" ht="26.1" hidden="false" customHeight="true" outlineLevel="0" collapsed="false">
      <c r="A52" s="156"/>
      <c r="B52" s="157"/>
      <c r="C52" s="157"/>
      <c r="D52" s="157"/>
      <c r="E52" s="143"/>
      <c r="F52" s="158"/>
      <c r="G52" s="159"/>
      <c r="I52" s="73"/>
    </row>
    <row r="53" customFormat="false" ht="26.1" hidden="false" customHeight="true" outlineLevel="0" collapsed="false">
      <c r="A53" s="146" t="s">
        <v>148</v>
      </c>
      <c r="B53" s="146"/>
      <c r="C53" s="146"/>
      <c r="D53" s="146"/>
      <c r="E53" s="146"/>
      <c r="F53" s="147" t="s">
        <v>147</v>
      </c>
      <c r="G53" s="148" t="s">
        <v>117</v>
      </c>
      <c r="H53" s="148" t="s">
        <v>118</v>
      </c>
      <c r="I53" s="73"/>
    </row>
    <row r="54" customFormat="false" ht="26.1" hidden="false" customHeight="true" outlineLevel="0" collapsed="false">
      <c r="A54" s="110" t="s">
        <v>39</v>
      </c>
      <c r="B54" s="150" t="s">
        <v>47</v>
      </c>
      <c r="C54" s="150"/>
      <c r="D54" s="150"/>
      <c r="E54" s="150"/>
      <c r="F54" s="151" t="n">
        <f aca="false">IF($E$8='Base Apoio'!$F$35,'Base Apoio'!F42,IF($E$8='Base Apoio'!$G$35,'Base Apoio'!G42,IF($E$8='Base Apoio'!$H$35,'Base Apoio'!H42)))</f>
        <v>0.2</v>
      </c>
      <c r="G54" s="160" t="n">
        <f aca="false">ROUND(F54*G$44,2)</f>
        <v>0</v>
      </c>
      <c r="H54" s="153" t="n">
        <f aca="false">G54*G$13</f>
        <v>0</v>
      </c>
      <c r="I54" s="73"/>
      <c r="J54" s="161"/>
      <c r="K54" s="161"/>
      <c r="L54" s="161"/>
      <c r="M54" s="161"/>
      <c r="N54" s="161"/>
    </row>
    <row r="55" customFormat="false" ht="26.1" hidden="false" customHeight="true" outlineLevel="0" collapsed="false">
      <c r="A55" s="110" t="s">
        <v>41</v>
      </c>
      <c r="B55" s="150" t="s">
        <v>48</v>
      </c>
      <c r="C55" s="150"/>
      <c r="D55" s="150"/>
      <c r="E55" s="150"/>
      <c r="F55" s="151" t="n">
        <f aca="false">IF($E$8='Base Apoio'!$F$35,'Base Apoio'!F43,IF($E$8='Base Apoio'!$G$35,'Base Apoio'!G43,IF($E$8='Base Apoio'!$H$35,'Base Apoio'!H43)))</f>
        <v>0.015</v>
      </c>
      <c r="G55" s="160" t="n">
        <f aca="false">ROUND(F55*G$44,2)</f>
        <v>0</v>
      </c>
      <c r="H55" s="153" t="n">
        <f aca="false">G55*G$13</f>
        <v>0</v>
      </c>
      <c r="I55" s="73"/>
      <c r="J55" s="161"/>
      <c r="K55" s="161"/>
      <c r="L55" s="161"/>
      <c r="M55" s="161"/>
      <c r="N55" s="161"/>
    </row>
    <row r="56" customFormat="false" ht="26.1" hidden="false" customHeight="true" outlineLevel="0" collapsed="false">
      <c r="A56" s="110" t="s">
        <v>43</v>
      </c>
      <c r="B56" s="150" t="s">
        <v>49</v>
      </c>
      <c r="C56" s="150"/>
      <c r="D56" s="150"/>
      <c r="E56" s="150"/>
      <c r="F56" s="151" t="n">
        <f aca="false">IF($E$8='Base Apoio'!$F$35,'Base Apoio'!F44,IF($E$8='Base Apoio'!$G$35,'Base Apoio'!G44,IF($E$8='Base Apoio'!$H$35,'Base Apoio'!H44)))</f>
        <v>0.01</v>
      </c>
      <c r="G56" s="160" t="n">
        <f aca="false">ROUND(F56*G$44,2)</f>
        <v>0</v>
      </c>
      <c r="H56" s="153" t="n">
        <f aca="false">G56*G$13</f>
        <v>0</v>
      </c>
      <c r="I56" s="73"/>
      <c r="J56" s="161"/>
      <c r="K56" s="161"/>
      <c r="L56" s="161"/>
      <c r="M56" s="161"/>
      <c r="N56" s="161"/>
    </row>
    <row r="57" customFormat="false" ht="26.1" hidden="false" customHeight="true" outlineLevel="0" collapsed="false">
      <c r="A57" s="110" t="s">
        <v>50</v>
      </c>
      <c r="B57" s="150" t="s">
        <v>51</v>
      </c>
      <c r="C57" s="150"/>
      <c r="D57" s="150"/>
      <c r="E57" s="150"/>
      <c r="F57" s="151" t="n">
        <f aca="false">IF($E$8='Base Apoio'!$F$35,'Base Apoio'!F45,IF($E$8='Base Apoio'!$G$35,'Base Apoio'!G45,IF($E$8='Base Apoio'!$H$35,'Base Apoio'!H45)))</f>
        <v>0.002</v>
      </c>
      <c r="G57" s="160" t="n">
        <f aca="false">ROUND(F57*G$44,2)</f>
        <v>0</v>
      </c>
      <c r="H57" s="153" t="n">
        <f aca="false">G57*G$13</f>
        <v>0</v>
      </c>
      <c r="I57" s="73"/>
      <c r="J57" s="161"/>
      <c r="K57" s="161"/>
      <c r="L57" s="161"/>
      <c r="M57" s="161"/>
      <c r="N57" s="161"/>
    </row>
    <row r="58" customFormat="false" ht="26.1" hidden="false" customHeight="true" outlineLevel="0" collapsed="false">
      <c r="A58" s="110" t="s">
        <v>52</v>
      </c>
      <c r="B58" s="154" t="s">
        <v>53</v>
      </c>
      <c r="C58" s="154"/>
      <c r="D58" s="154"/>
      <c r="E58" s="154"/>
      <c r="F58" s="151" t="n">
        <f aca="false">IF($E$8='Base Apoio'!$F$35,'Base Apoio'!F46,IF($E$8='Base Apoio'!$G$35,'Base Apoio'!G46,IF($E$8='Base Apoio'!$H$35,'Base Apoio'!H46)))</f>
        <v>0.025</v>
      </c>
      <c r="G58" s="160" t="n">
        <f aca="false">ROUND(F58*G$44,2)</f>
        <v>0</v>
      </c>
      <c r="H58" s="153" t="n">
        <f aca="false">G58*G$13</f>
        <v>0</v>
      </c>
      <c r="I58" s="73"/>
      <c r="J58" s="161"/>
      <c r="K58" s="161"/>
      <c r="L58" s="161"/>
      <c r="M58" s="161"/>
      <c r="N58" s="161"/>
    </row>
    <row r="59" customFormat="false" ht="26.1" hidden="false" customHeight="true" outlineLevel="0" collapsed="false">
      <c r="A59" s="110" t="s">
        <v>54</v>
      </c>
      <c r="B59" s="154" t="s">
        <v>55</v>
      </c>
      <c r="C59" s="154"/>
      <c r="D59" s="154"/>
      <c r="E59" s="154"/>
      <c r="F59" s="151" t="n">
        <f aca="false">IF($E$8='Base Apoio'!$F$35,'Base Apoio'!F47,IF($E$8='Base Apoio'!$G$35,'Base Apoio'!G47,IF($E$8='Base Apoio'!$H$35,'Base Apoio'!H47)))</f>
        <v>0.08</v>
      </c>
      <c r="G59" s="160" t="n">
        <f aca="false">ROUND(F59*G$44,2)</f>
        <v>0</v>
      </c>
      <c r="H59" s="153" t="n">
        <f aca="false">G59*G$13</f>
        <v>0</v>
      </c>
      <c r="I59" s="73"/>
      <c r="J59" s="161"/>
      <c r="K59" s="161"/>
      <c r="L59" s="161"/>
      <c r="M59" s="161"/>
      <c r="N59" s="161"/>
    </row>
    <row r="60" customFormat="false" ht="26.1" hidden="false" customHeight="true" outlineLevel="0" collapsed="false">
      <c r="A60" s="110" t="s">
        <v>56</v>
      </c>
      <c r="B60" s="122" t="s">
        <v>149</v>
      </c>
      <c r="C60" s="122"/>
      <c r="D60" s="122"/>
      <c r="E60" s="122"/>
      <c r="F60" s="151" t="n">
        <f aca="false">IF($E$8='Base Apoio'!$F$35,'Base Apoio'!F48,IF($E$8='Base Apoio'!$G$35,'Base Apoio'!G48,IF($E$8='Base Apoio'!$H$35,'Base Apoio'!H48)))</f>
        <v>0.03</v>
      </c>
      <c r="G60" s="160" t="n">
        <f aca="false">ROUND(F60*G$44,2)</f>
        <v>0</v>
      </c>
      <c r="H60" s="153" t="n">
        <f aca="false">G60*G$13</f>
        <v>0</v>
      </c>
      <c r="I60" s="73"/>
      <c r="J60" s="161"/>
      <c r="K60" s="161"/>
      <c r="L60" s="161"/>
      <c r="M60" s="161"/>
      <c r="N60" s="161"/>
    </row>
    <row r="61" customFormat="false" ht="26.1" hidden="false" customHeight="true" outlineLevel="0" collapsed="false">
      <c r="A61" s="110" t="s">
        <v>59</v>
      </c>
      <c r="B61" s="154" t="s">
        <v>60</v>
      </c>
      <c r="C61" s="154"/>
      <c r="D61" s="154"/>
      <c r="E61" s="154"/>
      <c r="F61" s="151" t="n">
        <f aca="false">IF($E$8='Base Apoio'!$F$35,'Base Apoio'!F49,IF($E$8='Base Apoio'!$G$35,'Base Apoio'!G49,IF($E$8='Base Apoio'!$H$35,'Base Apoio'!H49)))</f>
        <v>0.006</v>
      </c>
      <c r="G61" s="160" t="n">
        <f aca="false">ROUND(F61*G$44,2)</f>
        <v>0</v>
      </c>
      <c r="H61" s="153" t="n">
        <f aca="false">G61*G$13</f>
        <v>0</v>
      </c>
      <c r="I61" s="73"/>
      <c r="J61" s="161"/>
      <c r="K61" s="161"/>
      <c r="L61" s="161"/>
      <c r="M61" s="161"/>
      <c r="N61" s="161"/>
    </row>
    <row r="62" customFormat="false" ht="26.1" hidden="false" customHeight="true" outlineLevel="0" collapsed="false">
      <c r="A62" s="135" t="s">
        <v>45</v>
      </c>
      <c r="B62" s="135"/>
      <c r="C62" s="135"/>
      <c r="D62" s="135"/>
      <c r="E62" s="135"/>
      <c r="F62" s="155" t="n">
        <f aca="false">IF($E$8='Base Apoio'!$F$35,'Base Apoio'!F50,IF($E$8='Base Apoio'!$G$35,'Base Apoio'!G50,IF($E$8='Base Apoio'!$H$35,'Base Apoio'!H50)))</f>
        <v>0.368</v>
      </c>
      <c r="G62" s="136" t="n">
        <f aca="false">SUM(G54:G61)</f>
        <v>0</v>
      </c>
      <c r="H62" s="137" t="n">
        <f aca="false">G62*G$13</f>
        <v>0</v>
      </c>
      <c r="I62" s="73"/>
      <c r="J62" s="161"/>
      <c r="K62" s="161"/>
      <c r="L62" s="161"/>
      <c r="M62" s="161"/>
      <c r="N62" s="161"/>
    </row>
    <row r="63" customFormat="false" ht="26.1" hidden="false" customHeight="true" outlineLevel="0" collapsed="false">
      <c r="A63" s="162"/>
      <c r="B63" s="163"/>
      <c r="C63" s="163"/>
      <c r="D63" s="163"/>
      <c r="E63" s="163"/>
      <c r="F63" s="163"/>
      <c r="G63" s="163"/>
      <c r="I63" s="73"/>
    </row>
    <row r="64" customFormat="false" ht="26.1" hidden="false" customHeight="true" outlineLevel="0" collapsed="false">
      <c r="A64" s="147"/>
      <c r="B64" s="147" t="s">
        <v>150</v>
      </c>
      <c r="C64" s="147"/>
      <c r="D64" s="147"/>
      <c r="E64" s="147"/>
      <c r="F64" s="147"/>
      <c r="G64" s="148" t="s">
        <v>117</v>
      </c>
      <c r="H64" s="148" t="s">
        <v>118</v>
      </c>
      <c r="I64" s="73"/>
    </row>
    <row r="65" customFormat="false" ht="26.1" hidden="false" customHeight="true" outlineLevel="0" collapsed="false">
      <c r="A65" s="164" t="s">
        <v>39</v>
      </c>
      <c r="B65" s="165" t="s">
        <v>151</v>
      </c>
      <c r="C65" s="165"/>
      <c r="D65" s="165"/>
      <c r="E65" s="165"/>
      <c r="F65" s="131" t="s">
        <v>0</v>
      </c>
      <c r="G65" s="166" t="n">
        <f aca="false">IF(F65="Sim",IF(ROUND(((F67*F69*F68)-(F22*0.06))*E13,2)&lt;0,0,ROUND(((F67*F69*F68)-(F22*0.06))*E13,2)),0)</f>
        <v>0</v>
      </c>
      <c r="H65" s="152" t="n">
        <f aca="false">G65*F66</f>
        <v>0</v>
      </c>
      <c r="I65" s="73"/>
    </row>
    <row r="66" customFormat="false" ht="26.1" hidden="false" customHeight="true" outlineLevel="0" collapsed="false">
      <c r="A66" s="164" t="s">
        <v>152</v>
      </c>
      <c r="B66" s="167" t="s">
        <v>153</v>
      </c>
      <c r="C66" s="167"/>
      <c r="D66" s="167"/>
      <c r="E66" s="167"/>
      <c r="F66" s="168" t="n">
        <v>2</v>
      </c>
      <c r="G66" s="112" t="s">
        <v>121</v>
      </c>
      <c r="H66" s="112"/>
      <c r="I66" s="73"/>
    </row>
    <row r="67" customFormat="false" ht="26.1" hidden="false" customHeight="true" outlineLevel="0" collapsed="false">
      <c r="A67" s="164" t="s">
        <v>154</v>
      </c>
      <c r="B67" s="98" t="s">
        <v>155</v>
      </c>
      <c r="C67" s="98"/>
      <c r="D67" s="98"/>
      <c r="E67" s="98"/>
      <c r="F67" s="169" t="n">
        <v>4</v>
      </c>
      <c r="G67" s="112" t="s">
        <v>121</v>
      </c>
      <c r="H67" s="112"/>
      <c r="I67" s="170"/>
    </row>
    <row r="68" customFormat="false" ht="26.1" hidden="false" customHeight="true" outlineLevel="0" collapsed="false">
      <c r="A68" s="164" t="s">
        <v>156</v>
      </c>
      <c r="B68" s="98" t="s">
        <v>157</v>
      </c>
      <c r="C68" s="98"/>
      <c r="D68" s="98"/>
      <c r="E68" s="98"/>
      <c r="F68" s="171" t="n">
        <v>2</v>
      </c>
      <c r="G68" s="112" t="s">
        <v>121</v>
      </c>
      <c r="H68" s="112"/>
      <c r="I68" s="73"/>
    </row>
    <row r="69" customFormat="false" ht="26.1" hidden="false" customHeight="true" outlineLevel="0" collapsed="false">
      <c r="A69" s="172" t="s">
        <v>158</v>
      </c>
      <c r="B69" s="173" t="s">
        <v>159</v>
      </c>
      <c r="C69" s="173"/>
      <c r="D69" s="173"/>
      <c r="E69" s="173"/>
      <c r="F69" s="174" t="n">
        <v>15</v>
      </c>
      <c r="G69" s="175" t="s">
        <v>121</v>
      </c>
      <c r="H69" s="175"/>
      <c r="I69" s="73"/>
    </row>
    <row r="70" customFormat="false" ht="26.1" hidden="false" customHeight="true" outlineLevel="0" collapsed="false">
      <c r="A70" s="164" t="s">
        <v>41</v>
      </c>
      <c r="B70" s="82" t="s">
        <v>160</v>
      </c>
      <c r="C70" s="82"/>
      <c r="D70" s="82"/>
      <c r="E70" s="82"/>
      <c r="F70" s="131" t="s">
        <v>0</v>
      </c>
      <c r="G70" s="152" t="n">
        <f aca="false">IF(F70="Sim",ROUND(((F71*F72)-(F71*F73*F72))*E13,2),0)</f>
        <v>0</v>
      </c>
      <c r="H70" s="152" t="n">
        <f aca="false">G70*G$13</f>
        <v>0</v>
      </c>
      <c r="I70" s="73"/>
    </row>
    <row r="71" customFormat="false" ht="26.1" hidden="false" customHeight="true" outlineLevel="0" collapsed="false">
      <c r="A71" s="164" t="s">
        <v>161</v>
      </c>
      <c r="B71" s="98" t="s">
        <v>162</v>
      </c>
      <c r="C71" s="98"/>
      <c r="D71" s="98"/>
      <c r="E71" s="98"/>
      <c r="F71" s="176" t="n">
        <v>18</v>
      </c>
      <c r="G71" s="112" t="s">
        <v>121</v>
      </c>
      <c r="H71" s="112"/>
      <c r="I71" s="73"/>
    </row>
    <row r="72" customFormat="false" ht="26.1" hidden="false" customHeight="true" outlineLevel="0" collapsed="false">
      <c r="A72" s="164" t="s">
        <v>163</v>
      </c>
      <c r="B72" s="177" t="s">
        <v>164</v>
      </c>
      <c r="C72" s="177"/>
      <c r="D72" s="177"/>
      <c r="E72" s="177"/>
      <c r="F72" s="178" t="n">
        <v>22</v>
      </c>
      <c r="G72" s="112" t="s">
        <v>121</v>
      </c>
      <c r="H72" s="112"/>
      <c r="I72" s="73"/>
    </row>
    <row r="73" customFormat="false" ht="26.1" hidden="false" customHeight="true" outlineLevel="0" collapsed="false">
      <c r="A73" s="164" t="s">
        <v>165</v>
      </c>
      <c r="B73" s="98" t="s">
        <v>166</v>
      </c>
      <c r="C73" s="98"/>
      <c r="D73" s="98"/>
      <c r="E73" s="98"/>
      <c r="F73" s="179" t="n">
        <v>0.2</v>
      </c>
      <c r="G73" s="112" t="s">
        <v>121</v>
      </c>
      <c r="H73" s="112"/>
      <c r="I73" s="73"/>
    </row>
    <row r="74" customFormat="false" ht="26.1" hidden="false" customHeight="true" outlineLevel="0" collapsed="false">
      <c r="A74" s="180" t="s">
        <v>43</v>
      </c>
      <c r="B74" s="181" t="s">
        <v>167</v>
      </c>
      <c r="C74" s="181"/>
      <c r="D74" s="181"/>
      <c r="E74" s="181"/>
      <c r="F74" s="182" t="s">
        <v>0</v>
      </c>
      <c r="G74" s="183" t="n">
        <f aca="false">IF(F74="Sim",ROUND((F75-F76)*E13,2),0)</f>
        <v>0</v>
      </c>
      <c r="H74" s="184" t="n">
        <f aca="false">G74*G13</f>
        <v>0</v>
      </c>
      <c r="I74" s="73"/>
    </row>
    <row r="75" customFormat="false" ht="26.1" hidden="false" customHeight="true" outlineLevel="0" collapsed="false">
      <c r="A75" s="164" t="s">
        <v>168</v>
      </c>
      <c r="B75" s="167" t="s">
        <v>169</v>
      </c>
      <c r="C75" s="167"/>
      <c r="D75" s="167"/>
      <c r="E75" s="167"/>
      <c r="F75" s="185"/>
      <c r="G75" s="112" t="s">
        <v>121</v>
      </c>
      <c r="H75" s="112"/>
      <c r="I75" s="73"/>
    </row>
    <row r="76" customFormat="false" ht="26.1" hidden="false" customHeight="true" outlineLevel="0" collapsed="false">
      <c r="A76" s="164" t="s">
        <v>170</v>
      </c>
      <c r="B76" s="167" t="s">
        <v>171</v>
      </c>
      <c r="C76" s="167"/>
      <c r="D76" s="167"/>
      <c r="E76" s="167"/>
      <c r="F76" s="186"/>
      <c r="G76" s="112" t="s">
        <v>121</v>
      </c>
      <c r="H76" s="112"/>
      <c r="I76" s="73"/>
    </row>
    <row r="77" customFormat="false" ht="26.1" hidden="false" customHeight="true" outlineLevel="0" collapsed="false">
      <c r="A77" s="187" t="s">
        <v>50</v>
      </c>
      <c r="B77" s="188" t="s">
        <v>172</v>
      </c>
      <c r="C77" s="188"/>
      <c r="D77" s="188"/>
      <c r="E77" s="188"/>
      <c r="F77" s="131" t="s">
        <v>1</v>
      </c>
      <c r="G77" s="166" t="n">
        <f aca="false">IF(F77="Sim",ROUND((F78-(F78*F79))*E13,2),0)</f>
        <v>0</v>
      </c>
      <c r="H77" s="153" t="n">
        <f aca="false">G77*G13</f>
        <v>0</v>
      </c>
      <c r="I77" s="73"/>
    </row>
    <row r="78" customFormat="false" ht="26.1" hidden="false" customHeight="true" outlineLevel="0" collapsed="false">
      <c r="A78" s="187" t="s">
        <v>126</v>
      </c>
      <c r="B78" s="189" t="s">
        <v>169</v>
      </c>
      <c r="C78" s="189"/>
      <c r="D78" s="189"/>
      <c r="E78" s="189"/>
      <c r="F78" s="185"/>
      <c r="G78" s="112" t="s">
        <v>121</v>
      </c>
      <c r="H78" s="112"/>
      <c r="I78" s="73"/>
    </row>
    <row r="79" customFormat="false" ht="26.1" hidden="false" customHeight="true" outlineLevel="0" collapsed="false">
      <c r="A79" s="187" t="s">
        <v>128</v>
      </c>
      <c r="B79" s="189" t="s">
        <v>173</v>
      </c>
      <c r="C79" s="189"/>
      <c r="D79" s="189"/>
      <c r="E79" s="189"/>
      <c r="F79" s="190"/>
      <c r="G79" s="112" t="s">
        <v>121</v>
      </c>
      <c r="H79" s="112"/>
      <c r="I79" s="73"/>
    </row>
    <row r="80" customFormat="false" ht="26.1" hidden="false" customHeight="true" outlineLevel="0" collapsed="false">
      <c r="A80" s="164" t="s">
        <v>52</v>
      </c>
      <c r="B80" s="165" t="s">
        <v>174</v>
      </c>
      <c r="C80" s="165"/>
      <c r="D80" s="165"/>
      <c r="E80" s="165"/>
      <c r="F80" s="131" t="s">
        <v>0</v>
      </c>
      <c r="G80" s="191"/>
      <c r="H80" s="152" t="n">
        <f aca="false">IF(F80="Sim",G80*G$13,0)</f>
        <v>0</v>
      </c>
      <c r="I80" s="73"/>
    </row>
    <row r="81" customFormat="false" ht="26.1" hidden="false" customHeight="true" outlineLevel="0" collapsed="false">
      <c r="A81" s="172" t="s">
        <v>54</v>
      </c>
      <c r="B81" s="192" t="s">
        <v>175</v>
      </c>
      <c r="C81" s="192"/>
      <c r="D81" s="192"/>
      <c r="E81" s="192"/>
      <c r="F81" s="193" t="s">
        <v>1</v>
      </c>
      <c r="G81" s="194"/>
      <c r="H81" s="195" t="n">
        <f aca="false">IF(F81="Sim",G81*G$13,0)</f>
        <v>0</v>
      </c>
      <c r="I81" s="73"/>
    </row>
    <row r="82" customFormat="false" ht="26.1" hidden="false" customHeight="true" outlineLevel="0" collapsed="false">
      <c r="A82" s="164" t="s">
        <v>56</v>
      </c>
      <c r="B82" s="80" t="s">
        <v>176</v>
      </c>
      <c r="C82" s="80"/>
      <c r="D82" s="80"/>
      <c r="E82" s="80"/>
      <c r="F82" s="131" t="s">
        <v>1</v>
      </c>
      <c r="G82" s="196" t="n">
        <f aca="false">IF(F82="Sim",ROUND((F83-(F83*F84))*E13,2),0)</f>
        <v>0</v>
      </c>
      <c r="H82" s="152" t="n">
        <f aca="false">G82*G$13</f>
        <v>0</v>
      </c>
      <c r="I82" s="73"/>
    </row>
    <row r="83" customFormat="false" ht="26.1" hidden="false" customHeight="true" outlineLevel="0" collapsed="false">
      <c r="A83" s="197" t="s">
        <v>136</v>
      </c>
      <c r="B83" s="98" t="s">
        <v>169</v>
      </c>
      <c r="C83" s="98"/>
      <c r="D83" s="98"/>
      <c r="E83" s="98"/>
      <c r="F83" s="185"/>
      <c r="G83" s="112" t="s">
        <v>121</v>
      </c>
      <c r="H83" s="112"/>
      <c r="I83" s="73"/>
    </row>
    <row r="84" customFormat="false" ht="26.1" hidden="false" customHeight="true" outlineLevel="0" collapsed="false">
      <c r="A84" s="197" t="s">
        <v>177</v>
      </c>
      <c r="B84" s="98" t="s">
        <v>178</v>
      </c>
      <c r="C84" s="98"/>
      <c r="D84" s="98"/>
      <c r="E84" s="98"/>
      <c r="F84" s="190"/>
      <c r="G84" s="112" t="s">
        <v>121</v>
      </c>
      <c r="H84" s="112"/>
      <c r="I84" s="73"/>
    </row>
    <row r="85" customFormat="false" ht="26.1" hidden="false" customHeight="true" outlineLevel="0" collapsed="false">
      <c r="A85" s="197" t="s">
        <v>59</v>
      </c>
      <c r="B85" s="198" t="s">
        <v>179</v>
      </c>
      <c r="C85" s="198"/>
      <c r="D85" s="198"/>
      <c r="E85" s="198"/>
      <c r="F85" s="127" t="s">
        <v>121</v>
      </c>
      <c r="G85" s="113"/>
      <c r="H85" s="153" t="n">
        <f aca="false">G85*G$13</f>
        <v>0</v>
      </c>
      <c r="I85" s="73"/>
    </row>
    <row r="86" customFormat="false" ht="26.1" hidden="false" customHeight="true" outlineLevel="0" collapsed="false">
      <c r="A86" s="197" t="s">
        <v>140</v>
      </c>
      <c r="B86" s="198" t="s">
        <v>180</v>
      </c>
      <c r="C86" s="198"/>
      <c r="D86" s="198"/>
      <c r="E86" s="198"/>
      <c r="F86" s="127" t="s">
        <v>121</v>
      </c>
      <c r="G86" s="113"/>
      <c r="H86" s="153" t="n">
        <f aca="false">G86*G$13</f>
        <v>0</v>
      </c>
      <c r="I86" s="73"/>
    </row>
    <row r="87" customFormat="false" ht="26.1" hidden="false" customHeight="true" outlineLevel="0" collapsed="false">
      <c r="A87" s="135" t="s">
        <v>45</v>
      </c>
      <c r="B87" s="135"/>
      <c r="C87" s="135"/>
      <c r="D87" s="135"/>
      <c r="E87" s="135"/>
      <c r="F87" s="135"/>
      <c r="G87" s="199" t="n">
        <f aca="false">SUM(G65,G70,G74,G80,G81,G82,G85,G86,G77)</f>
        <v>0</v>
      </c>
      <c r="H87" s="200" t="n">
        <f aca="false">G87*G13</f>
        <v>0</v>
      </c>
      <c r="I87" s="73"/>
    </row>
    <row r="88" customFormat="false" ht="26.1" hidden="false" customHeight="true" outlineLevel="0" collapsed="false">
      <c r="A88" s="138"/>
      <c r="B88" s="138"/>
      <c r="C88" s="138"/>
      <c r="D88" s="138"/>
      <c r="E88" s="138"/>
      <c r="F88" s="138"/>
      <c r="G88" s="201"/>
      <c r="I88" s="73"/>
    </row>
    <row r="89" customFormat="false" ht="26.1" hidden="false" customHeight="true" outlineLevel="0" collapsed="false">
      <c r="A89" s="202" t="n">
        <v>2</v>
      </c>
      <c r="B89" s="203" t="s">
        <v>181</v>
      </c>
      <c r="C89" s="203"/>
      <c r="D89" s="203"/>
      <c r="E89" s="203"/>
      <c r="F89" s="203"/>
      <c r="G89" s="148" t="s">
        <v>117</v>
      </c>
      <c r="H89" s="148" t="s">
        <v>118</v>
      </c>
      <c r="I89" s="73"/>
    </row>
    <row r="90" customFormat="false" ht="26.1" hidden="false" customHeight="true" outlineLevel="0" collapsed="false">
      <c r="A90" s="97" t="s">
        <v>182</v>
      </c>
      <c r="B90" s="204" t="s">
        <v>183</v>
      </c>
      <c r="C90" s="204"/>
      <c r="D90" s="204"/>
      <c r="E90" s="204"/>
      <c r="F90" s="204"/>
      <c r="G90" s="152" t="n">
        <f aca="false">G51</f>
        <v>0</v>
      </c>
      <c r="H90" s="152" t="n">
        <f aca="false">G90*G$13</f>
        <v>0</v>
      </c>
      <c r="I90" s="73"/>
    </row>
    <row r="91" customFormat="false" ht="26.1" hidden="false" customHeight="true" outlineLevel="0" collapsed="false">
      <c r="A91" s="97" t="s">
        <v>184</v>
      </c>
      <c r="B91" s="204" t="s">
        <v>185</v>
      </c>
      <c r="C91" s="204"/>
      <c r="D91" s="204"/>
      <c r="E91" s="204"/>
      <c r="F91" s="204"/>
      <c r="G91" s="152" t="n">
        <f aca="false">G62</f>
        <v>0</v>
      </c>
      <c r="H91" s="152" t="n">
        <f aca="false">G91*G$13</f>
        <v>0</v>
      </c>
      <c r="I91" s="73"/>
    </row>
    <row r="92" customFormat="false" ht="26.1" hidden="false" customHeight="true" outlineLevel="0" collapsed="false">
      <c r="A92" s="97" t="s">
        <v>186</v>
      </c>
      <c r="B92" s="204" t="s">
        <v>187</v>
      </c>
      <c r="C92" s="204"/>
      <c r="D92" s="204"/>
      <c r="E92" s="204"/>
      <c r="F92" s="204"/>
      <c r="G92" s="152" t="n">
        <f aca="false">G87</f>
        <v>0</v>
      </c>
      <c r="H92" s="152" t="n">
        <f aca="false">G92*G$13</f>
        <v>0</v>
      </c>
      <c r="I92" s="73"/>
    </row>
    <row r="93" customFormat="false" ht="26.1" hidden="false" customHeight="true" outlineLevel="0" collapsed="false">
      <c r="A93" s="135" t="s">
        <v>45</v>
      </c>
      <c r="B93" s="135"/>
      <c r="C93" s="135"/>
      <c r="D93" s="135"/>
      <c r="E93" s="135"/>
      <c r="F93" s="135"/>
      <c r="G93" s="200" t="n">
        <f aca="false">SUM(G90:G92)</f>
        <v>0</v>
      </c>
      <c r="H93" s="200" t="n">
        <f aca="false">G93*G$13</f>
        <v>0</v>
      </c>
      <c r="I93" s="73"/>
    </row>
    <row r="94" customFormat="false" ht="26.1" hidden="false" customHeight="true" outlineLevel="0" collapsed="false">
      <c r="B94" s="205"/>
      <c r="C94" s="206"/>
      <c r="D94" s="207"/>
      <c r="E94" s="207"/>
      <c r="F94" s="207"/>
      <c r="G94" s="207"/>
      <c r="I94" s="73"/>
    </row>
    <row r="95" customFormat="false" ht="26.1" hidden="false" customHeight="true" outlineLevel="0" collapsed="false">
      <c r="A95" s="208" t="s">
        <v>61</v>
      </c>
      <c r="B95" s="208"/>
      <c r="C95" s="208"/>
      <c r="D95" s="208"/>
      <c r="E95" s="208"/>
      <c r="F95" s="208"/>
      <c r="G95" s="208"/>
      <c r="H95" s="208"/>
      <c r="I95" s="73"/>
    </row>
    <row r="96" customFormat="false" ht="26.1" hidden="false" customHeight="true" outlineLevel="0" collapsed="false">
      <c r="A96" s="202" t="n">
        <v>3</v>
      </c>
      <c r="B96" s="147" t="s">
        <v>62</v>
      </c>
      <c r="C96" s="147"/>
      <c r="D96" s="147"/>
      <c r="E96" s="147"/>
      <c r="F96" s="147" t="s">
        <v>147</v>
      </c>
      <c r="G96" s="209" t="s">
        <v>117</v>
      </c>
      <c r="H96" s="209" t="s">
        <v>118</v>
      </c>
      <c r="I96" s="73"/>
    </row>
    <row r="97" customFormat="false" ht="26.1" hidden="false" customHeight="true" outlineLevel="0" collapsed="false">
      <c r="A97" s="149" t="s">
        <v>39</v>
      </c>
      <c r="B97" s="154" t="s">
        <v>63</v>
      </c>
      <c r="C97" s="154"/>
      <c r="D97" s="154"/>
      <c r="E97" s="154"/>
      <c r="F97" s="151" t="n">
        <f aca="false">IF($E$8='Base Apoio'!$F$35,'Base Apoio'!F54,IF($E$8='Base Apoio'!$G$35,'Base Apoio'!G54,IF($E$8='Base Apoio'!$H$35,'Base Apoio'!H54)))</f>
        <v>0.00416666666666667</v>
      </c>
      <c r="G97" s="160" t="n">
        <f aca="false">ROUND(F97*G$44,2)</f>
        <v>0</v>
      </c>
      <c r="H97" s="152" t="n">
        <f aca="false">G97*G$13</f>
        <v>0</v>
      </c>
      <c r="I97" s="73"/>
      <c r="J97" s="161"/>
      <c r="K97" s="161"/>
      <c r="L97" s="161"/>
      <c r="M97" s="161"/>
      <c r="N97" s="161"/>
    </row>
    <row r="98" customFormat="false" ht="26.1" hidden="false" customHeight="true" outlineLevel="0" collapsed="false">
      <c r="A98" s="110" t="s">
        <v>41</v>
      </c>
      <c r="B98" s="150" t="s">
        <v>66</v>
      </c>
      <c r="C98" s="150"/>
      <c r="D98" s="150"/>
      <c r="E98" s="150"/>
      <c r="F98" s="151" t="n">
        <f aca="false">IF($E$8='Base Apoio'!$F$35,'Base Apoio'!F56,IF($E$8='Base Apoio'!$G$35,'Base Apoio'!G56,IF($E$8='Base Apoio'!$H$35,'Base Apoio'!H56)))</f>
        <v>0.000333333333333333</v>
      </c>
      <c r="G98" s="160" t="n">
        <f aca="false">ROUND(F98*G$44,2)</f>
        <v>0</v>
      </c>
      <c r="H98" s="152" t="n">
        <f aca="false">G98*G$13</f>
        <v>0</v>
      </c>
      <c r="I98" s="73"/>
      <c r="J98" s="161"/>
      <c r="K98" s="161"/>
      <c r="L98" s="161"/>
      <c r="M98" s="161"/>
      <c r="N98" s="161"/>
    </row>
    <row r="99" customFormat="false" ht="26.1" hidden="false" customHeight="true" outlineLevel="0" collapsed="false">
      <c r="A99" s="110" t="s">
        <v>43</v>
      </c>
      <c r="B99" s="150" t="s">
        <v>188</v>
      </c>
      <c r="C99" s="150"/>
      <c r="D99" s="150"/>
      <c r="E99" s="150"/>
      <c r="F99" s="151" t="n">
        <f aca="false">IF($E$8='Base Apoio'!$F$35,'Base Apoio'!F57,IF($E$8='Base Apoio'!$G$35,'Base Apoio'!G57,IF($E$8='Base Apoio'!$H$35,'Base Apoio'!H57)))</f>
        <v>0.000133333333333333</v>
      </c>
      <c r="G99" s="160" t="n">
        <f aca="false">ROUND(F99*G$44,2)</f>
        <v>0</v>
      </c>
      <c r="H99" s="152" t="n">
        <f aca="false">G99*G$13</f>
        <v>0</v>
      </c>
      <c r="I99" s="73"/>
      <c r="J99" s="161"/>
      <c r="K99" s="161"/>
      <c r="L99" s="161"/>
      <c r="M99" s="161"/>
      <c r="N99" s="161"/>
    </row>
    <row r="100" customFormat="false" ht="26.1" hidden="false" customHeight="true" outlineLevel="0" collapsed="false">
      <c r="A100" s="149" t="s">
        <v>50</v>
      </c>
      <c r="B100" s="150" t="s">
        <v>68</v>
      </c>
      <c r="C100" s="150"/>
      <c r="D100" s="150"/>
      <c r="E100" s="150"/>
      <c r="F100" s="151" t="n">
        <f aca="false">IF($E$8='Base Apoio'!$F$35,'Base Apoio'!F58,IF($E$8='Base Apoio'!$G$35,'Base Apoio'!G58,IF($E$8='Base Apoio'!$H$35,'Base Apoio'!H58)))</f>
        <v>0.0198333333333333</v>
      </c>
      <c r="G100" s="160" t="n">
        <f aca="false">ROUND(F100*G$44,2)</f>
        <v>0</v>
      </c>
      <c r="H100" s="152" t="n">
        <f aca="false">G100*G$13</f>
        <v>0</v>
      </c>
      <c r="I100" s="73"/>
      <c r="J100" s="161"/>
      <c r="K100" s="161"/>
      <c r="L100" s="161"/>
      <c r="M100" s="161"/>
      <c r="N100" s="161"/>
    </row>
    <row r="101" customFormat="false" ht="26.1" hidden="false" customHeight="true" outlineLevel="0" collapsed="false">
      <c r="A101" s="110" t="s">
        <v>52</v>
      </c>
      <c r="B101" s="150" t="s">
        <v>69</v>
      </c>
      <c r="C101" s="150"/>
      <c r="D101" s="150"/>
      <c r="E101" s="150"/>
      <c r="F101" s="151" t="n">
        <f aca="false">IF($E$8='Base Apoio'!$F$35,'Base Apoio'!F60,IF($E$8='Base Apoio'!$G$35,'Base Apoio'!G60,IF($E$8='Base Apoio'!$H$35,'Base Apoio'!H60)))</f>
        <v>0.00729866666666667</v>
      </c>
      <c r="G101" s="160" t="n">
        <f aca="false">ROUND(F101*G$44,2)</f>
        <v>0</v>
      </c>
      <c r="H101" s="152" t="n">
        <f aca="false">G101*G$13</f>
        <v>0</v>
      </c>
      <c r="I101" s="73"/>
      <c r="J101" s="161"/>
      <c r="K101" s="161"/>
      <c r="L101" s="161"/>
      <c r="M101" s="161"/>
      <c r="N101" s="161"/>
    </row>
    <row r="102" customFormat="false" ht="26.1" hidden="false" customHeight="true" outlineLevel="0" collapsed="false">
      <c r="A102" s="110" t="s">
        <v>54</v>
      </c>
      <c r="B102" s="150" t="s">
        <v>189</v>
      </c>
      <c r="C102" s="150"/>
      <c r="D102" s="150"/>
      <c r="E102" s="150"/>
      <c r="F102" s="151" t="n">
        <f aca="false">IF($E$8='Base Apoio'!$F$35,'Base Apoio'!F61,IF($E$8='Base Apoio'!$G$35,'Base Apoio'!G61,IF($E$8='Base Apoio'!$H$35,'Base Apoio'!H61)))</f>
        <v>0.04</v>
      </c>
      <c r="G102" s="160" t="n">
        <f aca="false">ROUND(F102*G$44,2)</f>
        <v>0</v>
      </c>
      <c r="H102" s="152" t="n">
        <f aca="false">G102*G$13</f>
        <v>0</v>
      </c>
      <c r="I102" s="73"/>
      <c r="J102" s="161"/>
      <c r="K102" s="161"/>
      <c r="L102" s="161"/>
      <c r="M102" s="161"/>
      <c r="N102" s="161"/>
    </row>
    <row r="103" customFormat="false" ht="26.1" hidden="false" customHeight="true" outlineLevel="0" collapsed="false">
      <c r="A103" s="135" t="s">
        <v>45</v>
      </c>
      <c r="B103" s="135"/>
      <c r="C103" s="135"/>
      <c r="D103" s="135"/>
      <c r="E103" s="135"/>
      <c r="F103" s="210" t="n">
        <f aca="false">'Base Apoio'!F62</f>
        <v>0.0717653333333333</v>
      </c>
      <c r="G103" s="136" t="n">
        <f aca="false">SUM(G97:G102)</f>
        <v>0</v>
      </c>
      <c r="H103" s="200" t="n">
        <f aca="false">G103*G$13</f>
        <v>0</v>
      </c>
      <c r="I103" s="73"/>
      <c r="J103" s="161"/>
      <c r="K103" s="161"/>
      <c r="L103" s="161"/>
      <c r="M103" s="161"/>
      <c r="N103" s="161"/>
    </row>
    <row r="104" customFormat="false" ht="26.1" hidden="false" customHeight="true" outlineLevel="0" collapsed="false">
      <c r="A104" s="156"/>
      <c r="B104" s="211"/>
      <c r="C104" s="157"/>
      <c r="D104" s="157"/>
      <c r="E104" s="157"/>
      <c r="F104" s="158"/>
      <c r="G104" s="159"/>
      <c r="I104" s="73"/>
      <c r="J104" s="161"/>
      <c r="K104" s="161"/>
      <c r="L104" s="161"/>
      <c r="M104" s="161"/>
      <c r="N104" s="161"/>
    </row>
    <row r="105" customFormat="false" ht="26.1" hidden="false" customHeight="true" outlineLevel="0" collapsed="false">
      <c r="A105" s="212" t="s">
        <v>71</v>
      </c>
      <c r="B105" s="212"/>
      <c r="C105" s="212"/>
      <c r="D105" s="212"/>
      <c r="E105" s="212"/>
      <c r="F105" s="212"/>
      <c r="G105" s="212"/>
      <c r="H105" s="212"/>
      <c r="I105" s="73"/>
    </row>
    <row r="106" customFormat="false" ht="26.1" hidden="false" customHeight="true" outlineLevel="0" collapsed="false">
      <c r="A106" s="147" t="s">
        <v>190</v>
      </c>
      <c r="B106" s="213" t="s">
        <v>73</v>
      </c>
      <c r="C106" s="213"/>
      <c r="D106" s="213"/>
      <c r="E106" s="213"/>
      <c r="F106" s="213"/>
      <c r="G106" s="148" t="s">
        <v>117</v>
      </c>
      <c r="H106" s="148" t="s">
        <v>118</v>
      </c>
      <c r="I106" s="73"/>
    </row>
    <row r="107" customFormat="false" ht="44.25" hidden="false" customHeight="true" outlineLevel="0" collapsed="false">
      <c r="A107" s="197"/>
      <c r="B107" s="214" t="s">
        <v>191</v>
      </c>
      <c r="C107" s="214"/>
      <c r="D107" s="214"/>
      <c r="E107" s="214"/>
      <c r="F107" s="214"/>
      <c r="G107" s="215" t="n">
        <f aca="false">ROUND(G44+G48+G49,2)</f>
        <v>0</v>
      </c>
      <c r="H107" s="215"/>
      <c r="I107" s="73"/>
    </row>
    <row r="108" customFormat="false" ht="26.1" hidden="false" customHeight="true" outlineLevel="0" collapsed="false">
      <c r="A108" s="216" t="s">
        <v>39</v>
      </c>
      <c r="B108" s="150" t="s">
        <v>74</v>
      </c>
      <c r="C108" s="150"/>
      <c r="D108" s="150"/>
      <c r="E108" s="150"/>
      <c r="F108" s="151" t="n">
        <f aca="false">IF($E$8='Base Apoio'!$F$35,'Base Apoio'!F66,IF($E$8='Base Apoio'!$G$35,'Base Apoio'!G66,IF($E$8='Base Apoio'!$H$35,'Base Apoio'!H66)))</f>
        <v>0.0162</v>
      </c>
      <c r="G108" s="217" t="n">
        <f aca="false">ROUND(F108*G44,2)</f>
        <v>0</v>
      </c>
      <c r="H108" s="152" t="n">
        <f aca="false">G108*G$13</f>
        <v>0</v>
      </c>
      <c r="I108" s="73"/>
      <c r="J108" s="161"/>
      <c r="K108" s="161"/>
      <c r="L108" s="161"/>
      <c r="M108" s="161"/>
      <c r="N108" s="161"/>
    </row>
    <row r="109" customFormat="false" ht="26.1" hidden="false" customHeight="true" outlineLevel="0" collapsed="false">
      <c r="A109" s="218" t="s">
        <v>41</v>
      </c>
      <c r="B109" s="150" t="s">
        <v>75</v>
      </c>
      <c r="C109" s="150"/>
      <c r="D109" s="150"/>
      <c r="E109" s="150"/>
      <c r="F109" s="151" t="n">
        <f aca="false">IF($E$8='Base Apoio'!$F$35,'Base Apoio'!F67,IF($E$8='Base Apoio'!$G$35,'Base Apoio'!G67,IF($E$8='Base Apoio'!$H$35,'Base Apoio'!H67)))</f>
        <v>0.0138888888888889</v>
      </c>
      <c r="G109" s="219" t="n">
        <f aca="false">ROUND(F109*G107,2)</f>
        <v>0</v>
      </c>
      <c r="H109" s="152" t="n">
        <f aca="false">G109*G$13</f>
        <v>0</v>
      </c>
      <c r="I109" s="73"/>
      <c r="J109" s="161"/>
      <c r="K109" s="161"/>
      <c r="L109" s="161"/>
      <c r="M109" s="161"/>
      <c r="N109" s="161"/>
    </row>
    <row r="110" customFormat="false" ht="26.1" hidden="false" customHeight="true" outlineLevel="0" collapsed="false">
      <c r="A110" s="220" t="s">
        <v>43</v>
      </c>
      <c r="B110" s="150" t="s">
        <v>77</v>
      </c>
      <c r="C110" s="150"/>
      <c r="D110" s="150"/>
      <c r="E110" s="150"/>
      <c r="F110" s="151" t="n">
        <f aca="false">IF($E$8='Base Apoio'!$F$35,'Base Apoio'!F69,IF($E$8='Base Apoio'!$G$35,'Base Apoio'!G69,IF($E$8='Base Apoio'!$H$35,'Base Apoio'!H69)))</f>
        <v>0.000208333333333333</v>
      </c>
      <c r="G110" s="221" t="n">
        <f aca="false">ROUND(F110*G107,2)</f>
        <v>0</v>
      </c>
      <c r="H110" s="152" t="n">
        <f aca="false">G110*G$13</f>
        <v>0</v>
      </c>
      <c r="I110" s="73"/>
      <c r="J110" s="161"/>
      <c r="K110" s="161"/>
      <c r="L110" s="161"/>
      <c r="M110" s="161"/>
      <c r="N110" s="161"/>
    </row>
    <row r="111" customFormat="false" ht="26.1" hidden="false" customHeight="true" outlineLevel="0" collapsed="false">
      <c r="A111" s="220" t="s">
        <v>50</v>
      </c>
      <c r="B111" s="150" t="s">
        <v>78</v>
      </c>
      <c r="C111" s="150"/>
      <c r="D111" s="150"/>
      <c r="E111" s="150"/>
      <c r="F111" s="151" t="n">
        <f aca="false">IF($E$8='Base Apoio'!$F$35,'Base Apoio'!F71,IF($E$8='Base Apoio'!$G$35,'Base Apoio'!G71,IF($E$8='Base Apoio'!$H$35,'Base Apoio'!H71)))</f>
        <v>0.00822222222222222</v>
      </c>
      <c r="G111" s="221" t="n">
        <f aca="false">ROUND(F111*G107,2)</f>
        <v>0</v>
      </c>
      <c r="H111" s="152" t="n">
        <f aca="false">G111*G$13</f>
        <v>0</v>
      </c>
      <c r="I111" s="73"/>
      <c r="J111" s="161"/>
      <c r="K111" s="161"/>
      <c r="L111" s="161"/>
      <c r="M111" s="161"/>
      <c r="N111" s="161"/>
    </row>
    <row r="112" customFormat="false" ht="26.1" hidden="false" customHeight="true" outlineLevel="0" collapsed="false">
      <c r="A112" s="220" t="s">
        <v>52</v>
      </c>
      <c r="B112" s="154" t="s">
        <v>79</v>
      </c>
      <c r="C112" s="154"/>
      <c r="D112" s="154"/>
      <c r="E112" s="154"/>
      <c r="F112" s="151" t="n">
        <f aca="false">IF($E$8='Base Apoio'!$F$35,'Base Apoio'!F73,IF($E$8='Base Apoio'!$G$35,'Base Apoio'!G73,IF($E$8='Base Apoio'!$H$35,'Base Apoio'!H73)))</f>
        <v>0.000325</v>
      </c>
      <c r="G112" s="221" t="n">
        <f aca="false">ROUND(F112*G107,2)</f>
        <v>0</v>
      </c>
      <c r="H112" s="152" t="n">
        <f aca="false">G112*G$13</f>
        <v>0</v>
      </c>
      <c r="I112" s="73"/>
      <c r="J112" s="161"/>
      <c r="K112" s="161"/>
      <c r="L112" s="161"/>
      <c r="M112" s="161"/>
      <c r="N112" s="161"/>
    </row>
    <row r="113" customFormat="false" ht="26.1" hidden="false" customHeight="true" outlineLevel="0" collapsed="false">
      <c r="A113" s="149" t="s">
        <v>54</v>
      </c>
      <c r="B113" s="154" t="s">
        <v>81</v>
      </c>
      <c r="C113" s="154"/>
      <c r="D113" s="154"/>
      <c r="E113" s="154"/>
      <c r="F113" s="151" t="n">
        <f aca="false">IF($E$8='Base Apoio'!$F$35,'Base Apoio'!F75,IF($E$8='Base Apoio'!$G$35,'Base Apoio'!G75,IF($E$8='Base Apoio'!$H$35,'Base Apoio'!H75)))</f>
        <v>0.0007</v>
      </c>
      <c r="G113" s="222" t="n">
        <f aca="false">ROUND(G42*F113,2)</f>
        <v>0</v>
      </c>
      <c r="H113" s="152" t="n">
        <f aca="false">G113*G$13</f>
        <v>0</v>
      </c>
      <c r="I113" s="73"/>
      <c r="J113" s="161"/>
      <c r="K113" s="161"/>
      <c r="L113" s="161"/>
      <c r="M113" s="161"/>
      <c r="N113" s="161"/>
    </row>
    <row r="114" customFormat="false" ht="26.1" hidden="false" customHeight="true" outlineLevel="0" collapsed="false">
      <c r="A114" s="223" t="s">
        <v>192</v>
      </c>
      <c r="B114" s="223"/>
      <c r="C114" s="223"/>
      <c r="D114" s="223"/>
      <c r="E114" s="223"/>
      <c r="F114" s="223"/>
      <c r="G114" s="128" t="n">
        <f aca="false">ROUND(SUM(G108:G113),2)</f>
        <v>0</v>
      </c>
      <c r="H114" s="224" t="n">
        <f aca="false">G114*G$13</f>
        <v>0</v>
      </c>
      <c r="I114" s="73"/>
      <c r="J114" s="161"/>
      <c r="K114" s="161"/>
      <c r="L114" s="161"/>
      <c r="M114" s="161"/>
      <c r="N114" s="161"/>
    </row>
    <row r="115" customFormat="false" ht="26.1" hidden="false" customHeight="true" outlineLevel="0" collapsed="false">
      <c r="A115" s="110" t="s">
        <v>56</v>
      </c>
      <c r="B115" s="225" t="s">
        <v>193</v>
      </c>
      <c r="C115" s="225"/>
      <c r="D115" s="225"/>
      <c r="E115" s="225"/>
      <c r="F115" s="151" t="n">
        <f aca="false">IF($E$8='Base Apoio'!$F$35,'Base Apoio'!F76,IF($E$8='Base Apoio'!$G$35,'Base Apoio'!G76,IF($E$8='Base Apoio'!$H$35,'Base Apoio'!H76)))</f>
        <v>0.0145523555555556</v>
      </c>
      <c r="G115" s="166" t="n">
        <f aca="false">ROUND(G114*F62,2)</f>
        <v>0</v>
      </c>
      <c r="H115" s="152" t="n">
        <f aca="false">G115*G$13</f>
        <v>0</v>
      </c>
      <c r="I115" s="73"/>
      <c r="J115" s="161"/>
      <c r="K115" s="161"/>
      <c r="L115" s="161"/>
      <c r="M115" s="161"/>
      <c r="N115" s="161"/>
    </row>
    <row r="116" customFormat="false" ht="26.1" hidden="false" customHeight="true" outlineLevel="0" collapsed="false">
      <c r="A116" s="149" t="s">
        <v>140</v>
      </c>
      <c r="B116" s="226" t="s">
        <v>194</v>
      </c>
      <c r="C116" s="226"/>
      <c r="D116" s="227" t="s">
        <v>195</v>
      </c>
      <c r="E116" s="227"/>
      <c r="F116" s="228" t="n">
        <v>38.96</v>
      </c>
      <c r="G116" s="222" t="n">
        <f aca="false">ROUND(((((G74+G80+G81+G82+G85+G86)/30)*F116))/12,2)</f>
        <v>0</v>
      </c>
      <c r="H116" s="152" t="n">
        <f aca="false">G116*G$13</f>
        <v>0</v>
      </c>
      <c r="I116" s="73"/>
      <c r="J116" s="161"/>
      <c r="K116" s="161"/>
      <c r="L116" s="161"/>
      <c r="M116" s="161"/>
      <c r="N116" s="161"/>
    </row>
    <row r="117" customFormat="false" ht="26.1" hidden="false" customHeight="true" outlineLevel="0" collapsed="false">
      <c r="A117" s="149" t="s">
        <v>142</v>
      </c>
      <c r="B117" s="229" t="s">
        <v>196</v>
      </c>
      <c r="C117" s="229"/>
      <c r="D117" s="227"/>
      <c r="E117" s="227"/>
      <c r="F117" s="228"/>
      <c r="G117" s="222" t="n">
        <f aca="false">ROUND(((G103/30)*F116)/12,2)</f>
        <v>0</v>
      </c>
      <c r="H117" s="152" t="n">
        <f aca="false">G117*G$13</f>
        <v>0</v>
      </c>
      <c r="I117" s="73"/>
      <c r="J117" s="161"/>
      <c r="K117" s="161"/>
      <c r="L117" s="161"/>
      <c r="M117" s="161"/>
      <c r="N117" s="161"/>
    </row>
    <row r="118" customFormat="false" ht="26.1" hidden="false" customHeight="true" outlineLevel="0" collapsed="false">
      <c r="A118" s="135" t="s">
        <v>45</v>
      </c>
      <c r="B118" s="135"/>
      <c r="C118" s="135"/>
      <c r="D118" s="135"/>
      <c r="E118" s="135"/>
      <c r="F118" s="135"/>
      <c r="G118" s="230" t="n">
        <f aca="false">SUM(G114:G117)</f>
        <v>0</v>
      </c>
      <c r="H118" s="200" t="n">
        <f aca="false">G118*G$13</f>
        <v>0</v>
      </c>
      <c r="I118" s="73"/>
      <c r="J118" s="161"/>
      <c r="K118" s="161"/>
      <c r="L118" s="161"/>
      <c r="M118" s="161"/>
      <c r="N118" s="161"/>
    </row>
    <row r="119" customFormat="false" ht="26.1" hidden="false" customHeight="true" outlineLevel="0" collapsed="false">
      <c r="A119" s="104"/>
      <c r="B119" s="104"/>
      <c r="C119" s="104"/>
      <c r="D119" s="104"/>
      <c r="E119" s="104"/>
      <c r="F119" s="104"/>
      <c r="G119" s="104"/>
      <c r="I119" s="73"/>
      <c r="J119" s="161"/>
      <c r="K119" s="161"/>
      <c r="L119" s="161"/>
      <c r="M119" s="161"/>
      <c r="N119" s="161"/>
    </row>
    <row r="120" customFormat="false" ht="26.1" hidden="false" customHeight="true" outlineLevel="0" collapsed="false">
      <c r="A120" s="106" t="s">
        <v>197</v>
      </c>
      <c r="B120" s="106"/>
      <c r="C120" s="106"/>
      <c r="D120" s="106"/>
      <c r="E120" s="106"/>
      <c r="F120" s="106"/>
      <c r="G120" s="106"/>
      <c r="H120" s="106"/>
      <c r="I120" s="73"/>
    </row>
    <row r="121" customFormat="false" ht="26.1" hidden="false" customHeight="true" outlineLevel="0" collapsed="false">
      <c r="A121" s="231" t="n">
        <v>5</v>
      </c>
      <c r="B121" s="231" t="s">
        <v>198</v>
      </c>
      <c r="C121" s="231"/>
      <c r="D121" s="231"/>
      <c r="E121" s="231"/>
      <c r="F121" s="231"/>
      <c r="G121" s="232" t="s">
        <v>117</v>
      </c>
      <c r="H121" s="232" t="s">
        <v>118</v>
      </c>
      <c r="I121" s="73"/>
    </row>
    <row r="122" customFormat="false" ht="26.1" hidden="false" customHeight="true" outlineLevel="0" collapsed="false">
      <c r="A122" s="216" t="s">
        <v>39</v>
      </c>
      <c r="B122" s="150" t="s">
        <v>199</v>
      </c>
      <c r="C122" s="150"/>
      <c r="D122" s="150"/>
      <c r="E122" s="150"/>
      <c r="F122" s="150"/>
      <c r="G122" s="233" t="n">
        <f aca="false">G141</f>
        <v>0</v>
      </c>
      <c r="H122" s="152" t="n">
        <f aca="false">G122*G$13</f>
        <v>0</v>
      </c>
      <c r="I122" s="73"/>
    </row>
    <row r="123" customFormat="false" ht="26.1" hidden="false" customHeight="true" outlineLevel="0" collapsed="false">
      <c r="A123" s="110" t="s">
        <v>41</v>
      </c>
      <c r="B123" s="150" t="s">
        <v>200</v>
      </c>
      <c r="C123" s="150"/>
      <c r="D123" s="150"/>
      <c r="E123" s="150"/>
      <c r="F123" s="150"/>
      <c r="G123" s="222" t="n">
        <f aca="false">G152</f>
        <v>0</v>
      </c>
      <c r="H123" s="152" t="n">
        <f aca="false">G123*G$13</f>
        <v>0</v>
      </c>
      <c r="I123" s="73"/>
    </row>
    <row r="124" customFormat="false" ht="26.1" hidden="false" customHeight="true" outlineLevel="0" collapsed="false">
      <c r="A124" s="110" t="s">
        <v>43</v>
      </c>
      <c r="B124" s="150"/>
      <c r="C124" s="150"/>
      <c r="D124" s="150"/>
      <c r="E124" s="150"/>
      <c r="F124" s="150"/>
      <c r="G124" s="234"/>
      <c r="H124" s="152"/>
      <c r="I124" s="73"/>
    </row>
    <row r="125" customFormat="false" ht="26.1" hidden="false" customHeight="true" outlineLevel="0" collapsed="false">
      <c r="A125" s="110" t="s">
        <v>50</v>
      </c>
      <c r="G125" s="235"/>
      <c r="H125" s="235"/>
      <c r="I125" s="73"/>
    </row>
    <row r="126" customFormat="false" ht="26.1" hidden="false" customHeight="true" outlineLevel="0" collapsed="false">
      <c r="A126" s="135" t="s">
        <v>45</v>
      </c>
      <c r="B126" s="135"/>
      <c r="C126" s="135"/>
      <c r="D126" s="135"/>
      <c r="E126" s="135"/>
      <c r="F126" s="135"/>
      <c r="G126" s="236" t="n">
        <f aca="false">SUM(G122:G124)</f>
        <v>0</v>
      </c>
      <c r="H126" s="200" t="n">
        <f aca="false">G126*G$13</f>
        <v>0</v>
      </c>
      <c r="I126" s="73"/>
    </row>
    <row r="127" customFormat="false" ht="26.1" hidden="false" customHeight="true" outlineLevel="0" collapsed="false">
      <c r="A127" s="237"/>
      <c r="B127" s="138"/>
      <c r="C127" s="138"/>
      <c r="D127" s="138"/>
      <c r="E127" s="138"/>
      <c r="F127" s="138"/>
      <c r="G127" s="238"/>
      <c r="I127" s="73"/>
    </row>
    <row r="128" customFormat="false" ht="26.1" hidden="false" customHeight="true" outlineLevel="0" collapsed="false">
      <c r="A128" s="239" t="s">
        <v>201</v>
      </c>
      <c r="B128" s="239"/>
      <c r="C128" s="239"/>
      <c r="D128" s="239"/>
      <c r="E128" s="239"/>
      <c r="F128" s="239"/>
      <c r="G128" s="239"/>
      <c r="H128" s="239"/>
      <c r="I128" s="73"/>
    </row>
    <row r="129" customFormat="false" ht="26.1" hidden="false" customHeight="true" outlineLevel="0" collapsed="false">
      <c r="A129" s="240" t="s">
        <v>202</v>
      </c>
      <c r="B129" s="240" t="s">
        <v>203</v>
      </c>
      <c r="C129" s="240"/>
      <c r="D129" s="241" t="s">
        <v>204</v>
      </c>
      <c r="E129" s="241" t="s">
        <v>205</v>
      </c>
      <c r="F129" s="241" t="s">
        <v>206</v>
      </c>
      <c r="G129" s="241" t="s">
        <v>207</v>
      </c>
      <c r="H129" s="241" t="s">
        <v>208</v>
      </c>
      <c r="I129" s="73"/>
      <c r="J129" s="161"/>
      <c r="K129" s="161"/>
      <c r="L129" s="161"/>
      <c r="M129" s="161"/>
      <c r="N129" s="161"/>
      <c r="O129" s="161"/>
      <c r="P129" s="161"/>
      <c r="Q129" s="161"/>
      <c r="R129" s="161"/>
    </row>
    <row r="130" customFormat="false" ht="26.1" hidden="false" customHeight="true" outlineLevel="0" collapsed="false">
      <c r="A130" s="242" t="n">
        <v>1</v>
      </c>
      <c r="B130" s="243" t="s">
        <v>209</v>
      </c>
      <c r="C130" s="243"/>
      <c r="D130" s="244"/>
      <c r="E130" s="245" t="n">
        <v>6</v>
      </c>
      <c r="F130" s="245" t="n">
        <v>2</v>
      </c>
      <c r="G130" s="152" t="n">
        <f aca="false">IF(B130&lt;&gt;"",ROUND(D130*F130/E130,2),0)</f>
        <v>0</v>
      </c>
      <c r="H130" s="153" t="n">
        <f aca="false">G130*G$13</f>
        <v>0</v>
      </c>
      <c r="I130" s="73"/>
      <c r="J130" s="161"/>
      <c r="K130" s="161"/>
      <c r="L130" s="161"/>
      <c r="M130" s="161"/>
      <c r="N130" s="161"/>
      <c r="O130" s="161"/>
      <c r="P130" s="161"/>
      <c r="Q130" s="161"/>
      <c r="R130" s="161"/>
    </row>
    <row r="131" customFormat="false" ht="26.1" hidden="false" customHeight="true" outlineLevel="0" collapsed="false">
      <c r="A131" s="242" t="n">
        <v>2</v>
      </c>
      <c r="B131" s="243" t="s">
        <v>210</v>
      </c>
      <c r="C131" s="243"/>
      <c r="D131" s="244"/>
      <c r="E131" s="245" t="n">
        <v>6</v>
      </c>
      <c r="F131" s="245" t="n">
        <v>2</v>
      </c>
      <c r="G131" s="152" t="n">
        <f aca="false">IF(B131&lt;&gt;"",ROUND(D131*F131/E131,2),0)</f>
        <v>0</v>
      </c>
      <c r="H131" s="153" t="n">
        <f aca="false">G131*G$13</f>
        <v>0</v>
      </c>
      <c r="I131" s="73"/>
      <c r="J131" s="161"/>
      <c r="K131" s="161"/>
      <c r="L131" s="161"/>
      <c r="M131" s="161"/>
      <c r="N131" s="161"/>
      <c r="O131" s="161"/>
      <c r="P131" s="161"/>
      <c r="Q131" s="161"/>
      <c r="R131" s="161"/>
    </row>
    <row r="132" customFormat="false" ht="26.1" hidden="false" customHeight="true" outlineLevel="0" collapsed="false">
      <c r="A132" s="242" t="n">
        <v>3</v>
      </c>
      <c r="B132" s="243" t="s">
        <v>211</v>
      </c>
      <c r="C132" s="243"/>
      <c r="D132" s="244"/>
      <c r="E132" s="245" t="n">
        <v>12</v>
      </c>
      <c r="F132" s="245" t="n">
        <v>1</v>
      </c>
      <c r="G132" s="152" t="n">
        <f aca="false">IF(B132&lt;&gt;"",ROUND(D132*F132/E132,2),0)</f>
        <v>0</v>
      </c>
      <c r="H132" s="153" t="n">
        <f aca="false">G132*G$13</f>
        <v>0</v>
      </c>
      <c r="I132" s="73"/>
      <c r="J132" s="161"/>
      <c r="K132" s="161"/>
      <c r="L132" s="161"/>
      <c r="M132" s="161"/>
      <c r="N132" s="161"/>
      <c r="O132" s="161"/>
      <c r="P132" s="161"/>
      <c r="Q132" s="161"/>
      <c r="R132" s="161"/>
    </row>
    <row r="133" customFormat="false" ht="26.1" hidden="false" customHeight="true" outlineLevel="0" collapsed="false">
      <c r="A133" s="242" t="n">
        <v>4</v>
      </c>
      <c r="B133" s="243" t="s">
        <v>212</v>
      </c>
      <c r="C133" s="243"/>
      <c r="D133" s="244"/>
      <c r="E133" s="245" t="n">
        <v>12</v>
      </c>
      <c r="F133" s="245" t="n">
        <v>1</v>
      </c>
      <c r="G133" s="152" t="n">
        <f aca="false">IF(B133&lt;&gt;"",ROUND(D133*F133/E133,2),0)</f>
        <v>0</v>
      </c>
      <c r="H133" s="153" t="n">
        <f aca="false">G133*G$13</f>
        <v>0</v>
      </c>
      <c r="I133" s="73"/>
      <c r="J133" s="161"/>
      <c r="K133" s="161"/>
      <c r="L133" s="161"/>
      <c r="M133" s="161"/>
      <c r="N133" s="161"/>
      <c r="O133" s="161"/>
      <c r="P133" s="161"/>
      <c r="Q133" s="161"/>
      <c r="R133" s="161"/>
    </row>
    <row r="134" customFormat="false" ht="26.1" hidden="false" customHeight="true" outlineLevel="0" collapsed="false">
      <c r="A134" s="242" t="n">
        <v>5</v>
      </c>
      <c r="B134" s="243" t="s">
        <v>213</v>
      </c>
      <c r="C134" s="243"/>
      <c r="D134" s="244"/>
      <c r="E134" s="245" t="n">
        <v>12</v>
      </c>
      <c r="F134" s="245" t="n">
        <v>1</v>
      </c>
      <c r="G134" s="152" t="n">
        <f aca="false">IF(B134&lt;&gt;"",ROUND(D134*F134/E134,2),0)</f>
        <v>0</v>
      </c>
      <c r="H134" s="153" t="n">
        <f aca="false">G134*G$13</f>
        <v>0</v>
      </c>
      <c r="I134" s="73"/>
      <c r="J134" s="161"/>
      <c r="K134" s="161"/>
      <c r="L134" s="161"/>
      <c r="M134" s="161"/>
      <c r="N134" s="161"/>
      <c r="O134" s="161"/>
      <c r="P134" s="161"/>
      <c r="Q134" s="161"/>
      <c r="R134" s="161"/>
    </row>
    <row r="135" customFormat="false" ht="26.1" hidden="false" customHeight="true" outlineLevel="0" collapsed="false">
      <c r="A135" s="242" t="n">
        <v>6</v>
      </c>
      <c r="B135" s="243" t="s">
        <v>214</v>
      </c>
      <c r="C135" s="243"/>
      <c r="D135" s="244"/>
      <c r="E135" s="245" t="n">
        <v>12</v>
      </c>
      <c r="F135" s="245" t="n">
        <v>1</v>
      </c>
      <c r="G135" s="152" t="n">
        <f aca="false">IF(B135&lt;&gt;"",ROUND(D135*F135/E135,2),0)</f>
        <v>0</v>
      </c>
      <c r="H135" s="153" t="n">
        <f aca="false">G135*G$13</f>
        <v>0</v>
      </c>
      <c r="I135" s="73"/>
      <c r="J135" s="161"/>
      <c r="K135" s="161"/>
      <c r="L135" s="161"/>
      <c r="M135" s="161"/>
      <c r="N135" s="161"/>
      <c r="O135" s="161"/>
      <c r="P135" s="161"/>
      <c r="Q135" s="161"/>
      <c r="R135" s="161"/>
    </row>
    <row r="136" customFormat="false" ht="26.1" hidden="false" customHeight="true" outlineLevel="0" collapsed="false">
      <c r="A136" s="242" t="n">
        <v>7</v>
      </c>
      <c r="B136" s="246" t="s">
        <v>215</v>
      </c>
      <c r="C136" s="247"/>
      <c r="D136" s="244"/>
      <c r="E136" s="245" t="n">
        <v>12</v>
      </c>
      <c r="F136" s="245" t="n">
        <v>1</v>
      </c>
      <c r="G136" s="152" t="n">
        <f aca="false">IF(B136&lt;&gt;"",ROUND(D136*F136/E136,2),0)</f>
        <v>0</v>
      </c>
      <c r="H136" s="153" t="n">
        <f aca="false">G136*G$13</f>
        <v>0</v>
      </c>
      <c r="I136" s="73"/>
      <c r="J136" s="161"/>
      <c r="K136" s="161"/>
      <c r="L136" s="161"/>
      <c r="M136" s="161"/>
      <c r="N136" s="161"/>
      <c r="O136" s="161"/>
      <c r="P136" s="161"/>
      <c r="Q136" s="161"/>
      <c r="R136" s="161"/>
    </row>
    <row r="137" customFormat="false" ht="26.1" hidden="false" customHeight="true" outlineLevel="0" collapsed="false">
      <c r="A137" s="242" t="n">
        <v>8</v>
      </c>
      <c r="B137" s="243" t="s">
        <v>216</v>
      </c>
      <c r="C137" s="243"/>
      <c r="D137" s="244"/>
      <c r="E137" s="245" t="n">
        <v>12</v>
      </c>
      <c r="F137" s="245" t="n">
        <v>1</v>
      </c>
      <c r="G137" s="152" t="n">
        <f aca="false">IF(B137&lt;&gt;"",ROUND(D137*F137/E137,2),0)</f>
        <v>0</v>
      </c>
      <c r="H137" s="153" t="n">
        <f aca="false">G137*G$13</f>
        <v>0</v>
      </c>
      <c r="I137" s="73"/>
      <c r="J137" s="161"/>
      <c r="K137" s="161"/>
      <c r="L137" s="161"/>
      <c r="M137" s="161"/>
      <c r="N137" s="161"/>
      <c r="O137" s="161"/>
      <c r="P137" s="161"/>
      <c r="Q137" s="161"/>
      <c r="R137" s="161"/>
    </row>
    <row r="138" customFormat="false" ht="26.1" hidden="false" customHeight="true" outlineLevel="0" collapsed="false">
      <c r="A138" s="242" t="n">
        <v>9</v>
      </c>
      <c r="B138" s="248" t="s">
        <v>217</v>
      </c>
      <c r="C138" s="248"/>
      <c r="D138" s="244"/>
      <c r="E138" s="245" t="n">
        <v>60</v>
      </c>
      <c r="F138" s="245" t="n">
        <v>1</v>
      </c>
      <c r="G138" s="152" t="n">
        <f aca="false">IF(B138&lt;&gt;"",ROUND(D138*F138/E138,2),0)</f>
        <v>0</v>
      </c>
      <c r="H138" s="153" t="n">
        <f aca="false">G138*G$13</f>
        <v>0</v>
      </c>
      <c r="I138" s="73"/>
      <c r="J138" s="161"/>
      <c r="K138" s="161"/>
      <c r="L138" s="161"/>
      <c r="M138" s="161"/>
      <c r="N138" s="161"/>
      <c r="O138" s="161"/>
      <c r="P138" s="161"/>
      <c r="Q138" s="161"/>
      <c r="R138" s="161"/>
    </row>
    <row r="139" customFormat="false" ht="26.1" hidden="false" customHeight="true" outlineLevel="0" collapsed="false">
      <c r="A139" s="242" t="n">
        <v>10</v>
      </c>
      <c r="B139" s="248" t="s">
        <v>218</v>
      </c>
      <c r="C139" s="248"/>
      <c r="D139" s="244"/>
      <c r="E139" s="245" t="n">
        <v>1</v>
      </c>
      <c r="F139" s="245" t="n">
        <v>10</v>
      </c>
      <c r="G139" s="152" t="n">
        <f aca="false">IF(B139&lt;&gt;"",ROUND(D139*F139/E139,2),0)</f>
        <v>0</v>
      </c>
      <c r="H139" s="153" t="n">
        <f aca="false">G139*G$13</f>
        <v>0</v>
      </c>
      <c r="I139" s="73"/>
      <c r="J139" s="161"/>
      <c r="K139" s="161"/>
      <c r="L139" s="161"/>
      <c r="M139" s="161"/>
      <c r="N139" s="161"/>
      <c r="O139" s="161"/>
      <c r="P139" s="161"/>
      <c r="Q139" s="161"/>
      <c r="R139" s="161"/>
    </row>
    <row r="140" customFormat="false" ht="26.1" hidden="false" customHeight="true" outlineLevel="0" collapsed="false">
      <c r="A140" s="242" t="n">
        <v>11</v>
      </c>
      <c r="B140" s="249" t="s">
        <v>219</v>
      </c>
      <c r="C140" s="249"/>
      <c r="D140" s="244"/>
      <c r="E140" s="245" t="n">
        <v>6</v>
      </c>
      <c r="F140" s="245" t="n">
        <v>4</v>
      </c>
      <c r="G140" s="152" t="n">
        <f aca="false">IF(B140&lt;&gt;"",ROUND(D140*F140/E140,2),0)</f>
        <v>0</v>
      </c>
      <c r="H140" s="153" t="n">
        <f aca="false">G140*G$13</f>
        <v>0</v>
      </c>
      <c r="I140" s="73"/>
      <c r="J140" s="161"/>
      <c r="K140" s="161"/>
      <c r="L140" s="161"/>
      <c r="M140" s="161"/>
      <c r="N140" s="161"/>
      <c r="O140" s="161"/>
      <c r="P140" s="161"/>
      <c r="Q140" s="161"/>
      <c r="R140" s="161"/>
    </row>
    <row r="141" customFormat="false" ht="26.1" hidden="false" customHeight="true" outlineLevel="0" collapsed="false">
      <c r="A141" s="250" t="s">
        <v>220</v>
      </c>
      <c r="B141" s="250"/>
      <c r="C141" s="250"/>
      <c r="D141" s="250"/>
      <c r="E141" s="250"/>
      <c r="F141" s="250"/>
      <c r="G141" s="200" t="n">
        <f aca="false">SUBTOTAL(9,G130:G140)</f>
        <v>0</v>
      </c>
      <c r="H141" s="137" t="n">
        <f aca="false">G141*G$13</f>
        <v>0</v>
      </c>
      <c r="I141" s="73"/>
    </row>
    <row r="142" customFormat="false" ht="26.1" hidden="false" customHeight="true" outlineLevel="0" collapsed="false">
      <c r="A142" s="88"/>
      <c r="B142" s="251"/>
      <c r="C142" s="251"/>
      <c r="D142" s="251"/>
      <c r="E142" s="251"/>
      <c r="F142" s="251"/>
      <c r="G142" s="252"/>
      <c r="I142" s="73"/>
    </row>
    <row r="143" customFormat="false" ht="26.1" hidden="false" customHeight="true" outlineLevel="0" collapsed="false">
      <c r="A143" s="237"/>
      <c r="B143" s="138"/>
      <c r="C143" s="138"/>
      <c r="D143" s="138"/>
      <c r="E143" s="138"/>
      <c r="F143" s="138"/>
      <c r="G143" s="238"/>
      <c r="I143" s="73"/>
    </row>
    <row r="144" customFormat="false" ht="26.1" hidden="false" customHeight="true" outlineLevel="0" collapsed="false">
      <c r="A144" s="253" t="s">
        <v>221</v>
      </c>
      <c r="B144" s="253"/>
      <c r="C144" s="253"/>
      <c r="D144" s="253"/>
      <c r="E144" s="253"/>
      <c r="F144" s="253"/>
      <c r="G144" s="253"/>
      <c r="H144" s="253"/>
      <c r="I144" s="73"/>
    </row>
    <row r="145" customFormat="false" ht="26.1" hidden="false" customHeight="true" outlineLevel="0" collapsed="false">
      <c r="A145" s="254" t="s">
        <v>222</v>
      </c>
      <c r="B145" s="254" t="s">
        <v>223</v>
      </c>
      <c r="C145" s="254"/>
      <c r="D145" s="255" t="s">
        <v>224</v>
      </c>
      <c r="E145" s="254" t="s">
        <v>225</v>
      </c>
      <c r="F145" s="255" t="s">
        <v>226</v>
      </c>
      <c r="G145" s="255" t="s">
        <v>227</v>
      </c>
      <c r="H145" s="255"/>
      <c r="I145" s="73"/>
    </row>
    <row r="146" customFormat="false" ht="26.1" hidden="false" customHeight="true" outlineLevel="0" collapsed="false">
      <c r="A146" s="97" t="n">
        <v>1</v>
      </c>
      <c r="B146" s="256" t="s">
        <v>228</v>
      </c>
      <c r="C146" s="256"/>
      <c r="D146" s="257" t="n">
        <v>60</v>
      </c>
      <c r="E146" s="245" t="n">
        <v>19</v>
      </c>
      <c r="F146" s="258"/>
      <c r="G146" s="152" t="n">
        <f aca="false">IF(D146&lt;&gt;"",ROUND(((F146*E146)/D146)/12,2),"")</f>
        <v>0</v>
      </c>
      <c r="H146" s="152"/>
      <c r="I146" s="73"/>
    </row>
    <row r="147" customFormat="false" ht="26.1" hidden="false" customHeight="true" outlineLevel="0" collapsed="false">
      <c r="A147" s="97" t="n">
        <v>2</v>
      </c>
      <c r="B147" s="256" t="s">
        <v>229</v>
      </c>
      <c r="C147" s="256"/>
      <c r="D147" s="257" t="n">
        <v>12</v>
      </c>
      <c r="E147" s="245" t="n">
        <v>10</v>
      </c>
      <c r="F147" s="258"/>
      <c r="G147" s="152" t="n">
        <f aca="false">IF(D147&lt;&gt;"",ROUND(((F147*E147)/D147)/12,2),"")</f>
        <v>0</v>
      </c>
      <c r="H147" s="152"/>
      <c r="I147" s="73"/>
    </row>
    <row r="148" customFormat="false" ht="45" hidden="false" customHeight="true" outlineLevel="0" collapsed="false">
      <c r="A148" s="97" t="n">
        <v>3</v>
      </c>
      <c r="B148" s="256" t="s">
        <v>230</v>
      </c>
      <c r="C148" s="256"/>
      <c r="D148" s="257" t="n">
        <v>24</v>
      </c>
      <c r="E148" s="245" t="n">
        <v>1</v>
      </c>
      <c r="F148" s="258"/>
      <c r="G148" s="152" t="n">
        <f aca="false">IF(D148&lt;&gt;"",ROUND(((F148*E148)/D148)/12,2),"")</f>
        <v>0</v>
      </c>
      <c r="H148" s="152"/>
      <c r="I148" s="73"/>
    </row>
    <row r="149" customFormat="false" ht="26.1" hidden="false" customHeight="true" outlineLevel="0" collapsed="false">
      <c r="A149" s="97" t="n">
        <v>4</v>
      </c>
      <c r="B149" s="256" t="s">
        <v>231</v>
      </c>
      <c r="C149" s="256"/>
      <c r="D149" s="257" t="n">
        <v>12</v>
      </c>
      <c r="E149" s="245" t="n">
        <v>50</v>
      </c>
      <c r="F149" s="258"/>
      <c r="G149" s="152" t="n">
        <f aca="false">IF(D149&lt;&gt;"",ROUND(((F149*E149)/D149)/12,2),"")</f>
        <v>0</v>
      </c>
      <c r="H149" s="152"/>
      <c r="I149" s="73"/>
    </row>
    <row r="150" customFormat="false" ht="26.1" hidden="false" customHeight="true" outlineLevel="0" collapsed="false">
      <c r="A150" s="97" t="n">
        <v>7</v>
      </c>
      <c r="B150" s="256" t="s">
        <v>232</v>
      </c>
      <c r="C150" s="256"/>
      <c r="D150" s="257" t="n">
        <v>30</v>
      </c>
      <c r="E150" s="245" t="n">
        <v>19</v>
      </c>
      <c r="F150" s="258"/>
      <c r="G150" s="152" t="n">
        <f aca="false">IF(D150&lt;&gt;"",ROUND(((F150*E150)/D150)/12,2),"")</f>
        <v>0</v>
      </c>
      <c r="H150" s="152"/>
      <c r="I150" s="73"/>
    </row>
    <row r="151" customFormat="false" ht="26.1" hidden="false" customHeight="true" outlineLevel="0" collapsed="false">
      <c r="A151" s="97" t="n">
        <v>11</v>
      </c>
      <c r="B151" s="256" t="s">
        <v>233</v>
      </c>
      <c r="C151" s="256"/>
      <c r="D151" s="257" t="n">
        <v>120</v>
      </c>
      <c r="E151" s="245" t="n">
        <v>1</v>
      </c>
      <c r="F151" s="258"/>
      <c r="G151" s="152" t="n">
        <f aca="false">IF(D151&lt;&gt;"",ROUND(((F151*E151)/D151)/12,2),"")</f>
        <v>0</v>
      </c>
      <c r="H151" s="152"/>
      <c r="I151" s="73"/>
    </row>
    <row r="152" customFormat="false" ht="26.1" hidden="false" customHeight="true" outlineLevel="0" collapsed="false">
      <c r="A152" s="250" t="s">
        <v>220</v>
      </c>
      <c r="B152" s="250"/>
      <c r="C152" s="250"/>
      <c r="D152" s="250"/>
      <c r="E152" s="250"/>
      <c r="F152" s="250"/>
      <c r="G152" s="200" t="n">
        <f aca="false">SUBTOTAL(9,G146:G151)</f>
        <v>0</v>
      </c>
      <c r="H152" s="200"/>
      <c r="I152" s="73"/>
    </row>
    <row r="153" customFormat="false" ht="26.1" hidden="false" customHeight="true" outlineLevel="0" collapsed="false">
      <c r="A153" s="237"/>
      <c r="B153" s="138"/>
      <c r="C153" s="138"/>
      <c r="D153" s="138"/>
      <c r="E153" s="138"/>
      <c r="F153" s="138"/>
      <c r="G153" s="238"/>
      <c r="I153" s="73"/>
    </row>
    <row r="154" customFormat="false" ht="26.1" hidden="false" customHeight="true" outlineLevel="0" collapsed="false">
      <c r="A154" s="259" t="s">
        <v>234</v>
      </c>
      <c r="B154" s="259"/>
      <c r="C154" s="259"/>
      <c r="D154" s="259"/>
      <c r="E154" s="259"/>
      <c r="F154" s="259"/>
      <c r="G154" s="255" t="s">
        <v>235</v>
      </c>
      <c r="H154" s="255" t="s">
        <v>236</v>
      </c>
      <c r="I154" s="73"/>
    </row>
    <row r="155" customFormat="false" ht="26.1" hidden="false" customHeight="true" outlineLevel="0" collapsed="false">
      <c r="A155" s="110" t="s">
        <v>39</v>
      </c>
      <c r="B155" s="150" t="s">
        <v>237</v>
      </c>
      <c r="C155" s="150"/>
      <c r="D155" s="150"/>
      <c r="E155" s="150"/>
      <c r="F155" s="150"/>
      <c r="G155" s="260" t="n">
        <f aca="false">G42</f>
        <v>0</v>
      </c>
      <c r="H155" s="261" t="n">
        <f aca="false">G155*G$13</f>
        <v>0</v>
      </c>
      <c r="I155" s="73"/>
    </row>
    <row r="156" customFormat="false" ht="26.1" hidden="false" customHeight="true" outlineLevel="0" collapsed="false">
      <c r="A156" s="110" t="s">
        <v>41</v>
      </c>
      <c r="B156" s="150" t="s">
        <v>37</v>
      </c>
      <c r="C156" s="150"/>
      <c r="D156" s="150"/>
      <c r="E156" s="150"/>
      <c r="F156" s="150"/>
      <c r="G156" s="260" t="n">
        <f aca="false">G93</f>
        <v>0</v>
      </c>
      <c r="H156" s="261" t="n">
        <f aca="false">G156*G$13</f>
        <v>0</v>
      </c>
      <c r="I156" s="73"/>
    </row>
    <row r="157" customFormat="false" ht="26.1" hidden="false" customHeight="true" outlineLevel="0" collapsed="false">
      <c r="A157" s="110" t="s">
        <v>43</v>
      </c>
      <c r="B157" s="150" t="s">
        <v>238</v>
      </c>
      <c r="C157" s="150"/>
      <c r="D157" s="150"/>
      <c r="E157" s="150"/>
      <c r="F157" s="150"/>
      <c r="G157" s="260" t="n">
        <f aca="false">G118</f>
        <v>0</v>
      </c>
      <c r="H157" s="261" t="n">
        <f aca="false">G157*G$13</f>
        <v>0</v>
      </c>
      <c r="I157" s="73"/>
    </row>
    <row r="158" customFormat="false" ht="26.1" hidden="false" customHeight="true" outlineLevel="0" collapsed="false">
      <c r="A158" s="110" t="s">
        <v>50</v>
      </c>
      <c r="B158" s="150" t="s">
        <v>71</v>
      </c>
      <c r="C158" s="150"/>
      <c r="D158" s="150"/>
      <c r="E158" s="150"/>
      <c r="F158" s="150"/>
      <c r="G158" s="260" t="n">
        <f aca="false">G118</f>
        <v>0</v>
      </c>
      <c r="H158" s="261" t="n">
        <f aca="false">G158*G$13</f>
        <v>0</v>
      </c>
      <c r="I158" s="73"/>
    </row>
    <row r="159" customFormat="false" ht="26.1" hidden="false" customHeight="true" outlineLevel="0" collapsed="false">
      <c r="A159" s="110" t="s">
        <v>52</v>
      </c>
      <c r="B159" s="150" t="s">
        <v>197</v>
      </c>
      <c r="C159" s="150"/>
      <c r="D159" s="150"/>
      <c r="E159" s="150"/>
      <c r="F159" s="150"/>
      <c r="G159" s="260" t="n">
        <f aca="false">G126</f>
        <v>0</v>
      </c>
      <c r="H159" s="261" t="n">
        <f aca="false">G159*G$13</f>
        <v>0</v>
      </c>
      <c r="I159" s="73"/>
    </row>
    <row r="160" customFormat="false" ht="26.1" hidden="false" customHeight="true" outlineLevel="0" collapsed="false">
      <c r="A160" s="262" t="s">
        <v>239</v>
      </c>
      <c r="B160" s="262"/>
      <c r="C160" s="262"/>
      <c r="D160" s="262"/>
      <c r="E160" s="262"/>
      <c r="F160" s="262"/>
      <c r="G160" s="263" t="n">
        <f aca="false">SUM(G155:G159)</f>
        <v>0</v>
      </c>
      <c r="H160" s="264" t="n">
        <f aca="false">G160*G$13</f>
        <v>0</v>
      </c>
      <c r="I160" s="73"/>
    </row>
    <row r="161" customFormat="false" ht="26.1" hidden="false" customHeight="true" outlineLevel="0" collapsed="false">
      <c r="C161" s="265"/>
      <c r="D161" s="266"/>
      <c r="E161" s="266"/>
      <c r="F161" s="266"/>
      <c r="G161" s="266"/>
      <c r="I161" s="73"/>
    </row>
    <row r="162" customFormat="false" ht="26.1" hidden="false" customHeight="true" outlineLevel="0" collapsed="false">
      <c r="A162" s="106" t="s">
        <v>240</v>
      </c>
      <c r="B162" s="106"/>
      <c r="C162" s="106"/>
      <c r="D162" s="106"/>
      <c r="E162" s="106"/>
      <c r="F162" s="106"/>
      <c r="G162" s="106"/>
      <c r="H162" s="106"/>
      <c r="I162" s="73"/>
      <c r="M162" s="161"/>
      <c r="N162" s="161"/>
      <c r="O162" s="161"/>
      <c r="P162" s="161"/>
      <c r="Q162" s="161"/>
      <c r="R162" s="161"/>
      <c r="S162" s="161"/>
      <c r="T162" s="161"/>
    </row>
    <row r="163" customFormat="false" ht="26.1" hidden="false" customHeight="true" outlineLevel="0" collapsed="false">
      <c r="A163" s="147" t="n">
        <v>5</v>
      </c>
      <c r="B163" s="147" t="s">
        <v>241</v>
      </c>
      <c r="C163" s="147"/>
      <c r="D163" s="147"/>
      <c r="E163" s="147"/>
      <c r="F163" s="147" t="s">
        <v>242</v>
      </c>
      <c r="G163" s="267" t="s">
        <v>235</v>
      </c>
      <c r="H163" s="267" t="s">
        <v>236</v>
      </c>
      <c r="I163" s="73"/>
      <c r="M163" s="161"/>
      <c r="N163" s="161"/>
      <c r="O163" s="161"/>
      <c r="P163" s="161"/>
      <c r="Q163" s="161"/>
      <c r="R163" s="161"/>
      <c r="S163" s="161"/>
      <c r="T163" s="161"/>
    </row>
    <row r="164" customFormat="false" ht="26.1" hidden="false" customHeight="true" outlineLevel="0" collapsed="false">
      <c r="A164" s="110" t="s">
        <v>39</v>
      </c>
      <c r="B164" s="154" t="s">
        <v>243</v>
      </c>
      <c r="C164" s="154"/>
      <c r="D164" s="154"/>
      <c r="E164" s="154"/>
      <c r="F164" s="268" t="n">
        <v>0.06</v>
      </c>
      <c r="G164" s="160" t="n">
        <f aca="false">ROUND(G160*F164,2)</f>
        <v>0</v>
      </c>
      <c r="H164" s="153" t="n">
        <f aca="false">G164*G$13</f>
        <v>0</v>
      </c>
      <c r="I164" s="73"/>
      <c r="M164" s="161"/>
      <c r="N164" s="161"/>
      <c r="O164" s="161"/>
      <c r="P164" s="161"/>
      <c r="Q164" s="161"/>
      <c r="R164" s="161"/>
      <c r="S164" s="161"/>
      <c r="T164" s="161"/>
    </row>
    <row r="165" customFormat="false" ht="26.1" hidden="false" customHeight="true" outlineLevel="0" collapsed="false">
      <c r="A165" s="110" t="s">
        <v>41</v>
      </c>
      <c r="B165" s="154" t="s">
        <v>244</v>
      </c>
      <c r="C165" s="154"/>
      <c r="D165" s="154"/>
      <c r="E165" s="154"/>
      <c r="F165" s="268" t="n">
        <v>0.08</v>
      </c>
      <c r="G165" s="160" t="n">
        <f aca="false">ROUND((G160+G164)*F165,2)</f>
        <v>0</v>
      </c>
      <c r="H165" s="153" t="n">
        <f aca="false">G165*G$13</f>
        <v>0</v>
      </c>
      <c r="I165" s="73"/>
      <c r="M165" s="161"/>
      <c r="N165" s="161"/>
      <c r="O165" s="161"/>
      <c r="P165" s="161"/>
      <c r="Q165" s="161"/>
      <c r="R165" s="161"/>
      <c r="S165" s="161"/>
      <c r="T165" s="161"/>
    </row>
    <row r="166" customFormat="false" ht="26.1" hidden="false" customHeight="true" outlineLevel="0" collapsed="false">
      <c r="A166" s="149" t="s">
        <v>43</v>
      </c>
      <c r="B166" s="154" t="s">
        <v>245</v>
      </c>
      <c r="C166" s="154"/>
      <c r="D166" s="154"/>
      <c r="E166" s="154"/>
      <c r="F166" s="269" t="n">
        <f aca="false">SUM(E167:E170)</f>
        <v>0.0865</v>
      </c>
      <c r="G166" s="160" t="n">
        <f aca="false">((G160+G164+G165)/(1-F166))*F166</f>
        <v>0</v>
      </c>
      <c r="H166" s="152" t="n">
        <f aca="false">G166*G$13</f>
        <v>0</v>
      </c>
      <c r="I166" s="73"/>
      <c r="M166" s="161"/>
      <c r="N166" s="161"/>
      <c r="O166" s="161"/>
      <c r="P166" s="161"/>
      <c r="Q166" s="161"/>
      <c r="R166" s="161"/>
      <c r="S166" s="161"/>
      <c r="T166" s="161"/>
    </row>
    <row r="167" customFormat="false" ht="26.1" hidden="false" customHeight="true" outlineLevel="0" collapsed="false">
      <c r="A167" s="149"/>
      <c r="B167" s="150" t="s">
        <v>246</v>
      </c>
      <c r="C167" s="150"/>
      <c r="D167" s="270" t="s">
        <v>247</v>
      </c>
      <c r="E167" s="151" t="n">
        <f aca="false">IF($E$8='Base Apoio'!$F$35,'Base Apoio'!F81,IF($E$8='Base Apoio'!$G$35,'Base Apoio'!G81,IF($E$8='Base Apoio'!$H$35,'Base Apoio'!H81)))</f>
        <v>0.0065</v>
      </c>
      <c r="F167" s="269"/>
      <c r="G167" s="160"/>
      <c r="H167" s="152"/>
      <c r="I167" s="73"/>
      <c r="M167" s="161"/>
      <c r="N167" s="161"/>
      <c r="O167" s="161"/>
      <c r="P167" s="161"/>
      <c r="Q167" s="161"/>
      <c r="R167" s="161"/>
      <c r="S167" s="161"/>
      <c r="T167" s="161"/>
    </row>
    <row r="168" customFormat="false" ht="26.1" hidden="false" customHeight="true" outlineLevel="0" collapsed="false">
      <c r="A168" s="149"/>
      <c r="B168" s="150"/>
      <c r="C168" s="150"/>
      <c r="D168" s="270" t="s">
        <v>248</v>
      </c>
      <c r="E168" s="151" t="n">
        <f aca="false">IF($E$8='Base Apoio'!$F$35,'Base Apoio'!F80,IF($E$8='Base Apoio'!$G$35,'Base Apoio'!G80,IF($E$8='Base Apoio'!$H$35,'Base Apoio'!H80)))</f>
        <v>0.03</v>
      </c>
      <c r="F168" s="269"/>
      <c r="G168" s="160"/>
      <c r="H168" s="152"/>
      <c r="I168" s="73"/>
      <c r="M168" s="161"/>
      <c r="N168" s="161"/>
      <c r="O168" s="161"/>
      <c r="P168" s="161"/>
      <c r="Q168" s="161"/>
      <c r="R168" s="161"/>
      <c r="S168" s="161"/>
      <c r="T168" s="161"/>
    </row>
    <row r="169" customFormat="false" ht="26.1" hidden="false" customHeight="true" outlineLevel="0" collapsed="false">
      <c r="A169" s="149"/>
      <c r="B169" s="150" t="s">
        <v>249</v>
      </c>
      <c r="C169" s="150"/>
      <c r="D169" s="150"/>
      <c r="E169" s="271"/>
      <c r="F169" s="269"/>
      <c r="G169" s="160"/>
      <c r="H169" s="152"/>
      <c r="I169" s="73"/>
    </row>
    <row r="170" customFormat="false" ht="26.1" hidden="false" customHeight="true" outlineLevel="0" collapsed="false">
      <c r="A170" s="149"/>
      <c r="B170" s="150" t="s">
        <v>250</v>
      </c>
      <c r="C170" s="150"/>
      <c r="D170" s="270" t="s">
        <v>251</v>
      </c>
      <c r="E170" s="151" t="n">
        <f aca="false">IF($E$8='Base Apoio'!$F$35,'Base Apoio'!F82,IF($E$8='Base Apoio'!$G$35,'Base Apoio'!G82,IF($E$8='Base Apoio'!$H$35,'Base Apoio'!H82)))</f>
        <v>0.05</v>
      </c>
      <c r="F170" s="269"/>
      <c r="G170" s="160"/>
      <c r="H170" s="152"/>
      <c r="I170" s="73"/>
    </row>
    <row r="171" customFormat="false" ht="26.1" hidden="false" customHeight="true" outlineLevel="0" collapsed="false">
      <c r="A171" s="272" t="s">
        <v>45</v>
      </c>
      <c r="B171" s="272"/>
      <c r="C171" s="272"/>
      <c r="D171" s="272"/>
      <c r="E171" s="272"/>
      <c r="F171" s="272"/>
      <c r="G171" s="136" t="n">
        <f aca="false">ROUND((G164+G165+G166),2)</f>
        <v>0</v>
      </c>
      <c r="H171" s="137" t="n">
        <f aca="false">G171*G$13</f>
        <v>0</v>
      </c>
      <c r="I171" s="73"/>
    </row>
    <row r="172" customFormat="false" ht="26.1" hidden="false" customHeight="true" outlineLevel="0" collapsed="false">
      <c r="A172" s="104"/>
      <c r="B172" s="104"/>
      <c r="C172" s="104"/>
      <c r="D172" s="104"/>
      <c r="E172" s="104"/>
      <c r="F172" s="104"/>
      <c r="G172" s="104"/>
      <c r="I172" s="73"/>
    </row>
    <row r="173" customFormat="false" ht="26.1" hidden="false" customHeight="true" outlineLevel="0" collapsed="false">
      <c r="A173" s="208" t="s">
        <v>252</v>
      </c>
      <c r="B173" s="208"/>
      <c r="C173" s="208"/>
      <c r="D173" s="208"/>
      <c r="E173" s="208"/>
      <c r="F173" s="208"/>
      <c r="G173" s="208"/>
      <c r="H173" s="208"/>
      <c r="I173" s="73"/>
    </row>
    <row r="174" customFormat="false" ht="26.1" hidden="false" customHeight="true" outlineLevel="0" collapsed="false">
      <c r="A174" s="147" t="s">
        <v>253</v>
      </c>
      <c r="B174" s="147"/>
      <c r="C174" s="147"/>
      <c r="D174" s="147"/>
      <c r="E174" s="147"/>
      <c r="F174" s="147"/>
      <c r="G174" s="267" t="s">
        <v>235</v>
      </c>
      <c r="H174" s="267" t="s">
        <v>236</v>
      </c>
      <c r="I174" s="73"/>
    </row>
    <row r="175" customFormat="false" ht="26.1" hidden="false" customHeight="true" outlineLevel="0" collapsed="false">
      <c r="A175" s="110" t="s">
        <v>39</v>
      </c>
      <c r="B175" s="150" t="s">
        <v>237</v>
      </c>
      <c r="C175" s="150"/>
      <c r="D175" s="150"/>
      <c r="E175" s="150"/>
      <c r="F175" s="150"/>
      <c r="G175" s="273" t="n">
        <f aca="false">G155</f>
        <v>0</v>
      </c>
      <c r="H175" s="273" t="n">
        <f aca="false">H155</f>
        <v>0</v>
      </c>
      <c r="I175" s="73"/>
    </row>
    <row r="176" customFormat="false" ht="26.1" hidden="false" customHeight="true" outlineLevel="0" collapsed="false">
      <c r="A176" s="110" t="s">
        <v>41</v>
      </c>
      <c r="B176" s="150" t="s">
        <v>37</v>
      </c>
      <c r="C176" s="150"/>
      <c r="D176" s="150"/>
      <c r="E176" s="150"/>
      <c r="F176" s="150"/>
      <c r="G176" s="273" t="n">
        <f aca="false">G156</f>
        <v>0</v>
      </c>
      <c r="H176" s="273" t="n">
        <f aca="false">H156</f>
        <v>0</v>
      </c>
      <c r="I176" s="73"/>
    </row>
    <row r="177" customFormat="false" ht="26.1" hidden="false" customHeight="true" outlineLevel="0" collapsed="false">
      <c r="A177" s="110" t="s">
        <v>43</v>
      </c>
      <c r="B177" s="150" t="s">
        <v>238</v>
      </c>
      <c r="C177" s="150"/>
      <c r="D177" s="150"/>
      <c r="E177" s="150"/>
      <c r="F177" s="150"/>
      <c r="G177" s="273" t="n">
        <f aca="false">G103</f>
        <v>0</v>
      </c>
      <c r="H177" s="273" t="n">
        <f aca="false">H103</f>
        <v>0</v>
      </c>
      <c r="I177" s="73"/>
    </row>
    <row r="178" customFormat="false" ht="26.1" hidden="false" customHeight="true" outlineLevel="0" collapsed="false">
      <c r="A178" s="110" t="s">
        <v>50</v>
      </c>
      <c r="B178" s="150" t="s">
        <v>71</v>
      </c>
      <c r="C178" s="150"/>
      <c r="D178" s="150"/>
      <c r="E178" s="150"/>
      <c r="F178" s="150"/>
      <c r="G178" s="273" t="n">
        <f aca="false">G118</f>
        <v>0</v>
      </c>
      <c r="H178" s="273" t="n">
        <f aca="false">H118</f>
        <v>0</v>
      </c>
      <c r="I178" s="73"/>
    </row>
    <row r="179" customFormat="false" ht="26.1" hidden="false" customHeight="true" outlineLevel="0" collapsed="false">
      <c r="A179" s="110"/>
      <c r="B179" s="150" t="s">
        <v>197</v>
      </c>
      <c r="C179" s="150"/>
      <c r="D179" s="150"/>
      <c r="E179" s="150"/>
      <c r="F179" s="150"/>
      <c r="G179" s="273" t="n">
        <f aca="false">G126</f>
        <v>0</v>
      </c>
      <c r="H179" s="273" t="n">
        <f aca="false">H126</f>
        <v>0</v>
      </c>
      <c r="I179" s="73"/>
      <c r="J179" s="274"/>
    </row>
    <row r="180" customFormat="false" ht="26.1" hidden="false" customHeight="true" outlineLevel="0" collapsed="false">
      <c r="A180" s="110" t="s">
        <v>52</v>
      </c>
      <c r="B180" s="150" t="s">
        <v>254</v>
      </c>
      <c r="C180" s="150"/>
      <c r="D180" s="150"/>
      <c r="E180" s="150"/>
      <c r="F180" s="150"/>
      <c r="G180" s="273" t="n">
        <f aca="false">G171</f>
        <v>0</v>
      </c>
      <c r="H180" s="273" t="n">
        <f aca="false">H171</f>
        <v>0</v>
      </c>
      <c r="I180" s="73"/>
      <c r="J180" s="274"/>
    </row>
    <row r="181" customFormat="false" ht="26.1" hidden="false" customHeight="true" outlineLevel="0" collapsed="false">
      <c r="A181" s="135" t="s">
        <v>87</v>
      </c>
      <c r="B181" s="135"/>
      <c r="C181" s="135"/>
      <c r="D181" s="135"/>
      <c r="E181" s="135"/>
      <c r="F181" s="135"/>
      <c r="G181" s="275" t="n">
        <f aca="false">SUM(G175:G180)</f>
        <v>0</v>
      </c>
      <c r="H181" s="275" t="n">
        <f aca="false">SUM(H175:H180)</f>
        <v>0</v>
      </c>
      <c r="I181" s="73"/>
      <c r="J181" s="274"/>
    </row>
    <row r="182" customFormat="false" ht="26.1" hidden="false" customHeight="true" outlineLevel="0" collapsed="false">
      <c r="A182" s="276"/>
      <c r="B182" s="277" t="s">
        <v>255</v>
      </c>
      <c r="C182" s="277"/>
      <c r="D182" s="277"/>
      <c r="E182" s="277"/>
      <c r="F182" s="278" t="n">
        <v>15</v>
      </c>
      <c r="G182" s="279" t="n">
        <f aca="false">ROUND(G181/F182,2)</f>
        <v>0</v>
      </c>
      <c r="H182" s="279"/>
      <c r="I182" s="73"/>
      <c r="J182" s="280"/>
      <c r="K182" s="280"/>
      <c r="L182" s="280"/>
      <c r="M182" s="280"/>
    </row>
    <row r="183" customFormat="false" ht="26.1" hidden="false" customHeight="true" outlineLevel="0" collapsed="false">
      <c r="A183" s="276"/>
      <c r="B183" s="277" t="s">
        <v>256</v>
      </c>
      <c r="C183" s="277"/>
      <c r="D183" s="277"/>
      <c r="E183" s="277"/>
      <c r="F183" s="278" t="n">
        <v>12</v>
      </c>
      <c r="G183" s="279" t="n">
        <f aca="false">ROUND(G182/F183,2)</f>
        <v>0</v>
      </c>
      <c r="H183" s="279"/>
      <c r="I183" s="73"/>
      <c r="J183" s="281"/>
      <c r="K183" s="251"/>
      <c r="L183" s="251"/>
      <c r="M183" s="282"/>
    </row>
    <row r="184" customFormat="false" ht="26.1" hidden="false" customHeight="true" outlineLevel="0" collapsed="false"/>
    <row r="185" customFormat="false" ht="26.1" hidden="false" customHeight="true" outlineLevel="0" collapsed="false"/>
    <row r="186" customFormat="false" ht="26.1" hidden="false" customHeight="true" outlineLevel="0" collapsed="false"/>
    <row r="187" customFormat="false" ht="26.1" hidden="false" customHeight="true" outlineLevel="0" collapsed="false"/>
    <row r="188" customFormat="false" ht="26.1" hidden="false" customHeight="true" outlineLevel="0" collapsed="false"/>
    <row r="189" customFormat="false" ht="26.1" hidden="false" customHeight="true" outlineLevel="0" collapsed="false"/>
    <row r="190" customFormat="false" ht="26.1" hidden="false" customHeight="true" outlineLevel="0" collapsed="false"/>
    <row r="191" customFormat="false" ht="26.1" hidden="false" customHeight="true" outlineLevel="0" collapsed="false"/>
    <row r="192" customFormat="false" ht="26.1" hidden="false" customHeight="true" outlineLevel="0" collapsed="false"/>
    <row r="193" customFormat="false" ht="26.1" hidden="false" customHeight="true" outlineLevel="0" collapsed="false"/>
    <row r="194" customFormat="false" ht="26.1" hidden="false" customHeight="true" outlineLevel="0" collapsed="false"/>
    <row r="195" customFormat="false" ht="26.1" hidden="false" customHeight="true" outlineLevel="0" collapsed="false"/>
    <row r="196" customFormat="false" ht="26.1" hidden="false" customHeight="true" outlineLevel="0" collapsed="false"/>
    <row r="197" customFormat="false" ht="26.1" hidden="false" customHeight="true" outlineLevel="0" collapsed="false"/>
  </sheetData>
  <autoFilter ref="A1:I183"/>
  <mergeCells count="220">
    <mergeCell ref="A2:H2"/>
    <mergeCell ref="A3:B3"/>
    <mergeCell ref="C3:H3"/>
    <mergeCell ref="A4:E4"/>
    <mergeCell ref="F4:H4"/>
    <mergeCell ref="J4:J9"/>
    <mergeCell ref="A5:B5"/>
    <mergeCell ref="C5:H5"/>
    <mergeCell ref="A6:D6"/>
    <mergeCell ref="E6:H6"/>
    <mergeCell ref="A7:D7"/>
    <mergeCell ref="E7:H7"/>
    <mergeCell ref="A8:D8"/>
    <mergeCell ref="E8:H8"/>
    <mergeCell ref="A9:D9"/>
    <mergeCell ref="E9:H9"/>
    <mergeCell ref="A11:H11"/>
    <mergeCell ref="A12:D12"/>
    <mergeCell ref="E12:F12"/>
    <mergeCell ref="G12:H12"/>
    <mergeCell ref="A13:D13"/>
    <mergeCell ref="E13:F13"/>
    <mergeCell ref="G13:H13"/>
    <mergeCell ref="A15:H15"/>
    <mergeCell ref="B16:E16"/>
    <mergeCell ref="F16:H16"/>
    <mergeCell ref="B17:E17"/>
    <mergeCell ref="F17:H17"/>
    <mergeCell ref="B18:E18"/>
    <mergeCell ref="F18:H18"/>
    <mergeCell ref="B19:E19"/>
    <mergeCell ref="F19:H19"/>
    <mergeCell ref="B20:E20"/>
    <mergeCell ref="F20:H20"/>
    <mergeCell ref="B21:E21"/>
    <mergeCell ref="F21:H21"/>
    <mergeCell ref="B22:E22"/>
    <mergeCell ref="F22:H22"/>
    <mergeCell ref="A24:H24"/>
    <mergeCell ref="B25:F25"/>
    <mergeCell ref="B26:D26"/>
    <mergeCell ref="E26:F26"/>
    <mergeCell ref="B27:D27"/>
    <mergeCell ref="B28:D28"/>
    <mergeCell ref="B30:D30"/>
    <mergeCell ref="B31:D31"/>
    <mergeCell ref="G31:H31"/>
    <mergeCell ref="B32:D32"/>
    <mergeCell ref="G32:H32"/>
    <mergeCell ref="B33:D33"/>
    <mergeCell ref="B34:D34"/>
    <mergeCell ref="G34:H34"/>
    <mergeCell ref="B35:D35"/>
    <mergeCell ref="G35:H35"/>
    <mergeCell ref="B37:D37"/>
    <mergeCell ref="G37:H37"/>
    <mergeCell ref="B38:D38"/>
    <mergeCell ref="E38:F38"/>
    <mergeCell ref="E39:F39"/>
    <mergeCell ref="B40:D40"/>
    <mergeCell ref="E40:F40"/>
    <mergeCell ref="B41:D41"/>
    <mergeCell ref="E41:F41"/>
    <mergeCell ref="A42:F42"/>
    <mergeCell ref="A44:F44"/>
    <mergeCell ref="A46:H46"/>
    <mergeCell ref="A47:E47"/>
    <mergeCell ref="B48:E48"/>
    <mergeCell ref="B49:E49"/>
    <mergeCell ref="B50:E50"/>
    <mergeCell ref="A51:E51"/>
    <mergeCell ref="A53:E53"/>
    <mergeCell ref="B54:E54"/>
    <mergeCell ref="B55:E55"/>
    <mergeCell ref="B56:E56"/>
    <mergeCell ref="B57:E57"/>
    <mergeCell ref="B58:E58"/>
    <mergeCell ref="B59:E59"/>
    <mergeCell ref="B60:E60"/>
    <mergeCell ref="B61:E61"/>
    <mergeCell ref="A62:E62"/>
    <mergeCell ref="B63:G63"/>
    <mergeCell ref="B64:F64"/>
    <mergeCell ref="B65:E65"/>
    <mergeCell ref="B66:E66"/>
    <mergeCell ref="G66:H66"/>
    <mergeCell ref="B67:E67"/>
    <mergeCell ref="G67:H67"/>
    <mergeCell ref="B68:E68"/>
    <mergeCell ref="G68:H68"/>
    <mergeCell ref="B69:E69"/>
    <mergeCell ref="G69:H69"/>
    <mergeCell ref="B70:E70"/>
    <mergeCell ref="B71:E71"/>
    <mergeCell ref="G71:H71"/>
    <mergeCell ref="B72:E72"/>
    <mergeCell ref="G72:H72"/>
    <mergeCell ref="B73:E73"/>
    <mergeCell ref="G73:H73"/>
    <mergeCell ref="B74:E74"/>
    <mergeCell ref="B75:E75"/>
    <mergeCell ref="G75:H75"/>
    <mergeCell ref="B76:E76"/>
    <mergeCell ref="G76:H76"/>
    <mergeCell ref="B77:E77"/>
    <mergeCell ref="B78:E78"/>
    <mergeCell ref="G78:H78"/>
    <mergeCell ref="B79:E79"/>
    <mergeCell ref="G79:H79"/>
    <mergeCell ref="B80:E80"/>
    <mergeCell ref="B81:E81"/>
    <mergeCell ref="B82:E82"/>
    <mergeCell ref="B83:E83"/>
    <mergeCell ref="G83:H83"/>
    <mergeCell ref="B84:E84"/>
    <mergeCell ref="G84:H84"/>
    <mergeCell ref="B85:E85"/>
    <mergeCell ref="B86:E86"/>
    <mergeCell ref="A87:F87"/>
    <mergeCell ref="B89:F89"/>
    <mergeCell ref="B90:F90"/>
    <mergeCell ref="B91:F91"/>
    <mergeCell ref="B92:F92"/>
    <mergeCell ref="A93:F93"/>
    <mergeCell ref="A95:H95"/>
    <mergeCell ref="B96:E96"/>
    <mergeCell ref="B97:E97"/>
    <mergeCell ref="B98:E98"/>
    <mergeCell ref="B99:E99"/>
    <mergeCell ref="B100:E100"/>
    <mergeCell ref="B101:E101"/>
    <mergeCell ref="B102:E102"/>
    <mergeCell ref="A103:E103"/>
    <mergeCell ref="A105:H105"/>
    <mergeCell ref="B106:F106"/>
    <mergeCell ref="B107:F107"/>
    <mergeCell ref="G107:H107"/>
    <mergeCell ref="B108:E108"/>
    <mergeCell ref="B109:E109"/>
    <mergeCell ref="B110:E110"/>
    <mergeCell ref="B111:E111"/>
    <mergeCell ref="B112:E112"/>
    <mergeCell ref="B113:E113"/>
    <mergeCell ref="A114:F114"/>
    <mergeCell ref="B115:E115"/>
    <mergeCell ref="B116:C116"/>
    <mergeCell ref="D116:E117"/>
    <mergeCell ref="F116:F117"/>
    <mergeCell ref="B117:C117"/>
    <mergeCell ref="A118:F118"/>
    <mergeCell ref="A120:H120"/>
    <mergeCell ref="B121:F121"/>
    <mergeCell ref="B122:F122"/>
    <mergeCell ref="B123:F123"/>
    <mergeCell ref="B124:F124"/>
    <mergeCell ref="A126:F126"/>
    <mergeCell ref="A128:H128"/>
    <mergeCell ref="B129:C129"/>
    <mergeCell ref="B130:C130"/>
    <mergeCell ref="B131:C131"/>
    <mergeCell ref="B132:C132"/>
    <mergeCell ref="B133:C133"/>
    <mergeCell ref="B134:C134"/>
    <mergeCell ref="B135:C135"/>
    <mergeCell ref="B137:C137"/>
    <mergeCell ref="B138:C138"/>
    <mergeCell ref="B139:C139"/>
    <mergeCell ref="B140:C140"/>
    <mergeCell ref="A141:F141"/>
    <mergeCell ref="A144:H144"/>
    <mergeCell ref="B145:C145"/>
    <mergeCell ref="G145:H145"/>
    <mergeCell ref="B146:C146"/>
    <mergeCell ref="G146:H146"/>
    <mergeCell ref="B147:C147"/>
    <mergeCell ref="G147:H147"/>
    <mergeCell ref="B148:C148"/>
    <mergeCell ref="G148:H148"/>
    <mergeCell ref="B149:C149"/>
    <mergeCell ref="G149:H149"/>
    <mergeCell ref="B150:C150"/>
    <mergeCell ref="G150:H150"/>
    <mergeCell ref="B151:C151"/>
    <mergeCell ref="G151:H151"/>
    <mergeCell ref="A152:F152"/>
    <mergeCell ref="G152:H152"/>
    <mergeCell ref="A154:F154"/>
    <mergeCell ref="B155:F155"/>
    <mergeCell ref="B156:F156"/>
    <mergeCell ref="B157:F157"/>
    <mergeCell ref="B158:F158"/>
    <mergeCell ref="B159:F159"/>
    <mergeCell ref="A160:F160"/>
    <mergeCell ref="A162:H162"/>
    <mergeCell ref="B163:E163"/>
    <mergeCell ref="B164:E164"/>
    <mergeCell ref="B165:E165"/>
    <mergeCell ref="A166:A170"/>
    <mergeCell ref="B166:E166"/>
    <mergeCell ref="F166:F170"/>
    <mergeCell ref="G166:G170"/>
    <mergeCell ref="H166:H170"/>
    <mergeCell ref="B167:C168"/>
    <mergeCell ref="B169:D169"/>
    <mergeCell ref="B170:C170"/>
    <mergeCell ref="A171:F171"/>
    <mergeCell ref="A173:H173"/>
    <mergeCell ref="A174:F174"/>
    <mergeCell ref="B175:F175"/>
    <mergeCell ref="B176:F176"/>
    <mergeCell ref="B177:F177"/>
    <mergeCell ref="B178:F178"/>
    <mergeCell ref="B179:F179"/>
    <mergeCell ref="J179:J181"/>
    <mergeCell ref="B180:F180"/>
    <mergeCell ref="A181:F181"/>
    <mergeCell ref="B182:E182"/>
    <mergeCell ref="G182:H182"/>
    <mergeCell ref="B183:E183"/>
    <mergeCell ref="G183:H183"/>
  </mergeCells>
  <conditionalFormatting sqref="F27 F30 F36:F37">
    <cfRule type="expression" priority="2" aboveAverage="0" equalAverage="0" bottom="0" percent="0" rank="0" text="" dxfId="0">
      <formula>E27="Sim"</formula>
    </cfRule>
  </conditionalFormatting>
  <conditionalFormatting sqref="E27">
    <cfRule type="expression" priority="3" aboveAverage="0" equalAverage="0" bottom="0" percent="0" rank="0" text="" dxfId="1">
      <formula>E$40="Sim"</formula>
    </cfRule>
  </conditionalFormatting>
  <conditionalFormatting sqref="F27">
    <cfRule type="expression" priority="4" aboveAverage="0" equalAverage="0" bottom="0" percent="0" rank="0" text="" dxfId="2">
      <formula>E$40="Sim"</formula>
    </cfRule>
  </conditionalFormatting>
  <conditionalFormatting sqref="F28:F29">
    <cfRule type="expression" priority="5" aboveAverage="0" equalAverage="0" bottom="0" percent="0" rank="0" text="" dxfId="3">
      <formula>E28="Sim"</formula>
    </cfRule>
  </conditionalFormatting>
  <conditionalFormatting sqref="F28:F29">
    <cfRule type="expression" priority="6" aboveAverage="0" equalAverage="0" bottom="0" percent="0" rank="0" text="" dxfId="4">
      <formula>E28="Sim"</formula>
    </cfRule>
  </conditionalFormatting>
  <conditionalFormatting sqref="E28:E29">
    <cfRule type="expression" priority="7" aboveAverage="0" equalAverage="0" bottom="0" percent="0" rank="0" text="" dxfId="5">
      <formula>E$38="Sim"</formula>
    </cfRule>
  </conditionalFormatting>
  <conditionalFormatting sqref="F28:F29">
    <cfRule type="expression" priority="8" aboveAverage="0" equalAverage="0" bottom="0" percent="0" rank="0" text="" dxfId="6">
      <formula>E$38="Sim"</formula>
    </cfRule>
  </conditionalFormatting>
  <conditionalFormatting sqref="F34:F37 E31:E32 E34:E36">
    <cfRule type="expression" priority="9" aboveAverage="0" equalAverage="0" bottom="0" percent="0" rank="0" text="" dxfId="7">
      <formula>#ref!="Sim"</formula>
    </cfRule>
  </conditionalFormatting>
  <conditionalFormatting sqref="F65">
    <cfRule type="expression" priority="10" aboveAverage="0" equalAverage="0" bottom="0" percent="0" rank="0" text="" dxfId="8">
      <formula>F$40="Sim"</formula>
    </cfRule>
  </conditionalFormatting>
  <conditionalFormatting sqref="F70">
    <cfRule type="expression" priority="11" aboveAverage="0" equalAverage="0" bottom="0" percent="0" rank="0" text="" dxfId="9">
      <formula>F$40="Sim"</formula>
    </cfRule>
  </conditionalFormatting>
  <conditionalFormatting sqref="F74">
    <cfRule type="expression" priority="12" aboveAverage="0" equalAverage="0" bottom="0" percent="0" rank="0" text="" dxfId="10">
      <formula>F$40="Sim"</formula>
    </cfRule>
  </conditionalFormatting>
  <conditionalFormatting sqref="F80">
    <cfRule type="expression" priority="13" aboveAverage="0" equalAverage="0" bottom="0" percent="0" rank="0" text="" dxfId="11">
      <formula>F$40="Sim"</formula>
    </cfRule>
  </conditionalFormatting>
  <conditionalFormatting sqref="F81">
    <cfRule type="expression" priority="14" aboveAverage="0" equalAverage="0" bottom="0" percent="0" rank="0" text="" dxfId="12">
      <formula>F$40="Sim"</formula>
    </cfRule>
  </conditionalFormatting>
  <conditionalFormatting sqref="F82">
    <cfRule type="expression" priority="15" aboveAverage="0" equalAverage="0" bottom="0" percent="0" rank="0" text="" dxfId="13">
      <formula>F$40="Sim"</formula>
    </cfRule>
  </conditionalFormatting>
  <conditionalFormatting sqref="E27:H27">
    <cfRule type="expression" priority="16" aboveAverage="0" equalAverage="0" bottom="0" percent="0" rank="0" text="" dxfId="14">
      <formula>$E$28="Sim"</formula>
    </cfRule>
  </conditionalFormatting>
  <conditionalFormatting sqref="E28:F29 G28:H28">
    <cfRule type="expression" priority="17" aboveAverage="0" equalAverage="0" bottom="0" percent="0" rank="0" text="" dxfId="15">
      <formula>$E$27="Sim"</formula>
    </cfRule>
  </conditionalFormatting>
  <conditionalFormatting sqref="F31:F32">
    <cfRule type="expression" priority="18" aboveAverage="0" equalAverage="0" bottom="0" percent="0" rank="0" text="" dxfId="16">
      <formula>$E$30="Sim"</formula>
    </cfRule>
  </conditionalFormatting>
  <conditionalFormatting sqref="F34:F35">
    <cfRule type="expression" priority="19" aboveAverage="0" equalAverage="0" bottom="0" percent="0" rank="0" text="" dxfId="17">
      <formula>$E$33="Sim"</formula>
    </cfRule>
  </conditionalFormatting>
  <conditionalFormatting sqref="F36:F37">
    <cfRule type="expression" priority="20" aboveAverage="0" equalAverage="0" bottom="0" percent="0" rank="0" text="" dxfId="18">
      <formula>$E$36="Sim"</formula>
    </cfRule>
  </conditionalFormatting>
  <conditionalFormatting sqref="E37">
    <cfRule type="expression" priority="21" aboveAverage="0" equalAverage="0" bottom="0" percent="0" rank="0" text="" dxfId="19">
      <formula>#ref!="Sim"</formula>
    </cfRule>
  </conditionalFormatting>
  <conditionalFormatting sqref="J25">
    <cfRule type="cellIs" priority="22" operator="equal" aboveAverage="0" equalAverage="0" bottom="0" percent="0" rank="0" text="" dxfId="20">
      <formula>"É preciso escolher uma opção entre Periculosidade e Insalubridade!"</formula>
    </cfRule>
  </conditionalFormatting>
  <conditionalFormatting sqref="F66:F69">
    <cfRule type="expression" priority="23" aboveAverage="0" equalAverage="0" bottom="0" percent="0" rank="0" text="" dxfId="21">
      <formula>$F$65="Sim"</formula>
    </cfRule>
  </conditionalFormatting>
  <conditionalFormatting sqref="F71:F73">
    <cfRule type="expression" priority="24" aboveAverage="0" equalAverage="0" bottom="0" percent="0" rank="0" text="" dxfId="22">
      <formula>$F$70="Sim"</formula>
    </cfRule>
  </conditionalFormatting>
  <conditionalFormatting sqref="F75:F76">
    <cfRule type="expression" priority="25" aboveAverage="0" equalAverage="0" bottom="0" percent="0" rank="0" text="" dxfId="23">
      <formula>$F$74="Sim"</formula>
    </cfRule>
  </conditionalFormatting>
  <conditionalFormatting sqref="F83:F84">
    <cfRule type="expression" priority="26" aboveAverage="0" equalAverage="0" bottom="0" percent="0" rank="0" text="" dxfId="24">
      <formula>$F$82="Sim"</formula>
    </cfRule>
  </conditionalFormatting>
  <conditionalFormatting sqref="G80">
    <cfRule type="expression" priority="27" aboveAverage="0" equalAverage="0" bottom="0" percent="0" rank="0" text="" dxfId="25">
      <formula>$F$80="Sim"</formula>
    </cfRule>
  </conditionalFormatting>
  <conditionalFormatting sqref="G81">
    <cfRule type="expression" priority="28" aboveAverage="0" equalAverage="0" bottom="0" percent="0" rank="0" text="" dxfId="26">
      <formula>$F$81="Sim"</formula>
    </cfRule>
  </conditionalFormatting>
  <conditionalFormatting sqref="D130:F130">
    <cfRule type="expression" priority="29" aboveAverage="0" equalAverage="0" bottom="0" percent="0" rank="0" text="" dxfId="27">
      <formula>$B130&lt;&gt;""</formula>
    </cfRule>
  </conditionalFormatting>
  <conditionalFormatting sqref="D131:F131">
    <cfRule type="expression" priority="30" aboveAverage="0" equalAverage="0" bottom="0" percent="0" rank="0" text="" dxfId="28">
      <formula>$B131&lt;&gt;""</formula>
    </cfRule>
  </conditionalFormatting>
  <conditionalFormatting sqref="D132:F132">
    <cfRule type="expression" priority="31" aboveAverage="0" equalAverage="0" bottom="0" percent="0" rank="0" text="" dxfId="29">
      <formula>$B132&lt;&gt;""</formula>
    </cfRule>
  </conditionalFormatting>
  <conditionalFormatting sqref="D133:F133">
    <cfRule type="expression" priority="32" aboveAverage="0" equalAverage="0" bottom="0" percent="0" rank="0" text="" dxfId="30">
      <formula>$B133&lt;&gt;""</formula>
    </cfRule>
  </conditionalFormatting>
  <conditionalFormatting sqref="D134:F134">
    <cfRule type="expression" priority="33" aboveAverage="0" equalAverage="0" bottom="0" percent="0" rank="0" text="" dxfId="31">
      <formula>$B134&lt;&gt;""</formula>
    </cfRule>
  </conditionalFormatting>
  <conditionalFormatting sqref="D135:F135">
    <cfRule type="expression" priority="34" aboveAverage="0" equalAverage="0" bottom="0" percent="0" rank="0" text="" dxfId="32">
      <formula>$B135&lt;&gt;""</formula>
    </cfRule>
  </conditionalFormatting>
  <conditionalFormatting sqref="D136:F136">
    <cfRule type="expression" priority="35" aboveAverage="0" equalAverage="0" bottom="0" percent="0" rank="0" text="" dxfId="33">
      <formula>$B136&lt;&gt;""</formula>
    </cfRule>
  </conditionalFormatting>
  <conditionalFormatting sqref="D137:F137">
    <cfRule type="expression" priority="36" aboveAverage="0" equalAverage="0" bottom="0" percent="0" rank="0" text="" dxfId="34">
      <formula>$B137&lt;&gt;""</formula>
    </cfRule>
  </conditionalFormatting>
  <conditionalFormatting sqref="D138:F138">
    <cfRule type="expression" priority="37" aboveAverage="0" equalAverage="0" bottom="0" percent="0" rank="0" text="" dxfId="35">
      <formula>$B138&lt;&gt;""</formula>
    </cfRule>
  </conditionalFormatting>
  <conditionalFormatting sqref="D139:F139">
    <cfRule type="expression" priority="38" aboveAverage="0" equalAverage="0" bottom="0" percent="0" rank="0" text="" dxfId="36">
      <formula>$B139&lt;&gt;""</formula>
    </cfRule>
  </conditionalFormatting>
  <conditionalFormatting sqref="D140:F140">
    <cfRule type="expression" priority="39" aboveAverage="0" equalAverage="0" bottom="0" percent="0" rank="0" text="" dxfId="37">
      <formula>$B140&lt;&gt;""</formula>
    </cfRule>
  </conditionalFormatting>
  <conditionalFormatting sqref="D146:F146">
    <cfRule type="expression" priority="40" aboveAverage="0" equalAverage="0" bottom="0" percent="0" rank="0" text="" dxfId="38">
      <formula>$B146&lt;&gt;""</formula>
    </cfRule>
  </conditionalFormatting>
  <conditionalFormatting sqref="D147:F147">
    <cfRule type="expression" priority="41" aboveAverage="0" equalAverage="0" bottom="0" percent="0" rank="0" text="" dxfId="39">
      <formula>$B147&lt;&gt;""</formula>
    </cfRule>
  </conditionalFormatting>
  <conditionalFormatting sqref="D148:F148">
    <cfRule type="expression" priority="42" aboveAverage="0" equalAverage="0" bottom="0" percent="0" rank="0" text="" dxfId="40">
      <formula>$B148&lt;&gt;""</formula>
    </cfRule>
  </conditionalFormatting>
  <conditionalFormatting sqref="D149:F149">
    <cfRule type="expression" priority="43" aboveAverage="0" equalAverage="0" bottom="0" percent="0" rank="0" text="" dxfId="41">
      <formula>$B149&lt;&gt;""</formula>
    </cfRule>
  </conditionalFormatting>
  <conditionalFormatting sqref="D150:F150">
    <cfRule type="expression" priority="44" aboveAverage="0" equalAverage="0" bottom="0" percent="0" rank="0" text="" dxfId="42">
      <formula>$B150&lt;&gt;""</formula>
    </cfRule>
  </conditionalFormatting>
  <conditionalFormatting sqref="D151:F151">
    <cfRule type="expression" priority="45" aboveAverage="0" equalAverage="0" bottom="0" percent="0" rank="0" text="" dxfId="43">
      <formula>$B151&lt;&gt;""</formula>
    </cfRule>
  </conditionalFormatting>
  <conditionalFormatting sqref="L183:M183">
    <cfRule type="containsErrors" priority="46" aboveAverage="0" equalAverage="0" bottom="0" percent="0" rank="0" text="" dxfId="44">
      <formula>0</formula>
    </cfRule>
  </conditionalFormatting>
  <conditionalFormatting sqref="F77">
    <cfRule type="expression" priority="47" aboveAverage="0" equalAverage="0" bottom="0" percent="0" rank="0" text="" dxfId="45">
      <formula>F$40="Sim"</formula>
    </cfRule>
  </conditionalFormatting>
  <conditionalFormatting sqref="F78:F79">
    <cfRule type="expression" priority="48" aboveAverage="0" equalAverage="0" bottom="0" percent="0" rank="0" text="" dxfId="46">
      <formula>$F$77="Sim"</formula>
    </cfRule>
  </conditionalFormatting>
  <conditionalFormatting sqref="F29">
    <cfRule type="expression" priority="49" aboveAverage="0" equalAverage="0" bottom="0" percent="0" rank="0" text="" dxfId="47">
      <formula>E29="Sim"</formula>
    </cfRule>
  </conditionalFormatting>
  <dataValidations count="4">
    <dataValidation allowBlank="true" operator="between" showDropDown="false" showErrorMessage="true" showInputMessage="true" sqref="L183" type="list">
      <formula1>Unidades_medida</formula1>
      <formula2>0</formula2>
    </dataValidation>
    <dataValidation allowBlank="true" operator="between" showDropDown="false" showErrorMessage="true" showInputMessage="true" sqref="E27:E30 E33 E36 F65 F70 F74 F77 F80:F82" type="list">
      <formula1>Sim_não</formula1>
      <formula2>0</formula2>
    </dataValidation>
    <dataValidation allowBlank="true" operator="between" showDropDown="false" showErrorMessage="true" showInputMessage="true" sqref="F28" type="list">
      <formula1>percentuais</formula1>
      <formula2>0</formula2>
    </dataValidation>
    <dataValidation allowBlank="true" operator="between" showDropDown="false" showErrorMessage="true" showInputMessage="true" sqref="E8:H8" type="list">
      <formula1>tributaçao</formula1>
      <formula2>0</formula2>
    </dataValidation>
  </dataValidations>
  <printOptions headings="false" gridLines="false" gridLinesSet="true" horizontalCentered="false" verticalCentered="false"/>
  <pageMargins left="0.511805555555555" right="0.511805555555555" top="0.7875" bottom="0.7875" header="0.511805555555555" footer="0.315277777777778"/>
  <pageSetup paperSize="9" scale="100" firstPageNumber="0" fitToWidth="1" fitToHeight="2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LibreOffice/5.3.7.2$Windows_X86_64 LibreOffice_project/6b8ed514a9f8b44d37a1b96673cbbdd077e24059</Application>
  <Company>PETROBRAS S.A.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2004-10-26T19:17:56Z</dcterms:created>
  <dc:creator>Monica Guimaraes Mendes de Almeida</dc:creator>
  <dc:description/>
  <dc:language>pt-BR</dc:language>
  <cp:lastModifiedBy>Monica Guimaraes Mendes de Almeida</cp:lastModifiedBy>
  <cp:lastPrinted>2020-08-04T17:21:14Z</cp:lastPrinted>
  <dcterms:modified xsi:type="dcterms:W3CDTF">2021-04-19T15:45:17Z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PETROBRAS S.A.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Manager">
    <vt:lpwstr>GDS</vt:lpwstr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